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E:\_Work 23 06 22\2023 BN 12 - ul. Na Bezděkově - u KK u pivovaru\Rozpočet do VŘ\"/>
    </mc:Choice>
  </mc:AlternateContent>
  <xr:revisionPtr revIDLastSave="0" documentId="13_ncr:1_{754EA74D-7066-439C-A489-B4E4D41E66CA}" xr6:coauthVersionLast="47" xr6:coauthVersionMax="47" xr10:uidLastSave="{00000000-0000-0000-0000-000000000000}"/>
  <bookViews>
    <workbookView xWindow="31965" yWindow="2010" windowWidth="21600" windowHeight="11235" firstSheet="1" activeTab="1" xr2:uid="{00000000-000D-0000-FFFF-FFFF00000000}"/>
  </bookViews>
  <sheets>
    <sheet name="Rekapitulace stavby" sheetId="1" state="veryHidden" r:id="rId1"/>
    <sheet name="N12 - Benešov - ul. Na..." sheetId="2" r:id="rId2"/>
  </sheets>
  <definedNames>
    <definedName name="_xlnm._FilterDatabase" localSheetId="1" hidden="1">'N12 - Benešov - ul. Na...'!$C$120:$K$185</definedName>
    <definedName name="_xlnm.Print_Titles" localSheetId="1">'N12 - Benešov - ul. Na...'!$120:$120</definedName>
    <definedName name="_xlnm.Print_Titles" localSheetId="0">'Rekapitulace stavby'!$92:$92</definedName>
    <definedName name="_xlnm.Print_Area" localSheetId="1">'N12 - Benešov - ul. Na...'!$C$4:$J$76,'N12 - Benešov - ul. Na...'!$C$110:$J$185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85" i="2"/>
  <c r="BH185" i="2"/>
  <c r="BG185" i="2"/>
  <c r="BF185" i="2"/>
  <c r="T185" i="2"/>
  <c r="T184" i="2"/>
  <c r="R185" i="2"/>
  <c r="R184" i="2"/>
  <c r="P185" i="2"/>
  <c r="P184" i="2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T180" i="2"/>
  <c r="R181" i="2"/>
  <c r="R180" i="2"/>
  <c r="P181" i="2"/>
  <c r="BI179" i="2"/>
  <c r="BH179" i="2"/>
  <c r="BG179" i="2"/>
  <c r="BF179" i="2"/>
  <c r="T179" i="2"/>
  <c r="T178" i="2"/>
  <c r="R179" i="2"/>
  <c r="R178" i="2" s="1"/>
  <c r="P179" i="2"/>
  <c r="P178" i="2" s="1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 s="1"/>
  <c r="J21" i="2"/>
  <c r="J19" i="2"/>
  <c r="E19" i="2"/>
  <c r="J89" i="2"/>
  <c r="J18" i="2"/>
  <c r="J16" i="2"/>
  <c r="E16" i="2"/>
  <c r="F118" i="2" s="1"/>
  <c r="J15" i="2"/>
  <c r="J13" i="2"/>
  <c r="E13" i="2"/>
  <c r="F117" i="2"/>
  <c r="J12" i="2"/>
  <c r="J10" i="2"/>
  <c r="J87" i="2"/>
  <c r="L90" i="1"/>
  <c r="AM90" i="1"/>
  <c r="AM89" i="1"/>
  <c r="L89" i="1"/>
  <c r="AM87" i="1"/>
  <c r="L87" i="1"/>
  <c r="L85" i="1"/>
  <c r="L84" i="1"/>
  <c r="BK152" i="2"/>
  <c r="J141" i="2"/>
  <c r="J140" i="2"/>
  <c r="BK155" i="2"/>
  <c r="J167" i="2"/>
  <c r="J144" i="2"/>
  <c r="BK141" i="2"/>
  <c r="BK183" i="2"/>
  <c r="J179" i="2"/>
  <c r="J163" i="2"/>
  <c r="J172" i="2"/>
  <c r="J157" i="2"/>
  <c r="BK131" i="2"/>
  <c r="BK153" i="2"/>
  <c r="J165" i="2"/>
  <c r="BK160" i="2"/>
  <c r="J130" i="2"/>
  <c r="BK179" i="2"/>
  <c r="J142" i="2"/>
  <c r="BK157" i="2"/>
  <c r="BK168" i="2"/>
  <c r="J136" i="2"/>
  <c r="J152" i="2"/>
  <c r="BK164" i="2"/>
  <c r="BK147" i="2"/>
  <c r="J185" i="2"/>
  <c r="J181" i="2"/>
  <c r="BK174" i="2"/>
  <c r="BK125" i="2"/>
  <c r="BK165" i="2"/>
  <c r="J151" i="2"/>
  <c r="BK142" i="2"/>
  <c r="BK163" i="2"/>
  <c r="BK140" i="2"/>
  <c r="BK161" i="2"/>
  <c r="J168" i="2"/>
  <c r="BK136" i="2"/>
  <c r="BK182" i="2"/>
  <c r="BK176" i="2"/>
  <c r="J124" i="2"/>
  <c r="J131" i="2"/>
  <c r="J147" i="2"/>
  <c r="AS94" i="1"/>
  <c r="BK144" i="2"/>
  <c r="J155" i="2"/>
  <c r="BK167" i="2"/>
  <c r="BK185" i="2"/>
  <c r="BK181" i="2"/>
  <c r="J174" i="2"/>
  <c r="BK159" i="2"/>
  <c r="J159" i="2"/>
  <c r="BK124" i="2"/>
  <c r="BK172" i="2"/>
  <c r="J153" i="2"/>
  <c r="BK151" i="2"/>
  <c r="J182" i="2"/>
  <c r="J161" i="2"/>
  <c r="J164" i="2"/>
  <c r="J125" i="2"/>
  <c r="J138" i="2"/>
  <c r="J160" i="2"/>
  <c r="BK130" i="2"/>
  <c r="J139" i="2"/>
  <c r="BK138" i="2"/>
  <c r="J183" i="2"/>
  <c r="J176" i="2"/>
  <c r="BK139" i="2"/>
  <c r="P180" i="2" l="1"/>
  <c r="R123" i="2"/>
  <c r="R135" i="2"/>
  <c r="R154" i="2"/>
  <c r="BK135" i="2"/>
  <c r="J135" i="2"/>
  <c r="J97" i="2"/>
  <c r="BK154" i="2"/>
  <c r="J154" i="2" s="1"/>
  <c r="J99" i="2" s="1"/>
  <c r="BK166" i="2"/>
  <c r="J166" i="2"/>
  <c r="J100" i="2"/>
  <c r="P166" i="2"/>
  <c r="BK123" i="2"/>
  <c r="T123" i="2"/>
  <c r="T135" i="2"/>
  <c r="P150" i="2"/>
  <c r="T150" i="2"/>
  <c r="T154" i="2"/>
  <c r="R166" i="2"/>
  <c r="P123" i="2"/>
  <c r="P135" i="2"/>
  <c r="BK150" i="2"/>
  <c r="J150" i="2"/>
  <c r="J98" i="2"/>
  <c r="R150" i="2"/>
  <c r="P154" i="2"/>
  <c r="P122" i="2" s="1"/>
  <c r="P121" i="2" s="1"/>
  <c r="AU95" i="1" s="1"/>
  <c r="AU94" i="1" s="1"/>
  <c r="T166" i="2"/>
  <c r="BK178" i="2"/>
  <c r="J178" i="2"/>
  <c r="J101" i="2" s="1"/>
  <c r="BK184" i="2"/>
  <c r="BK180" i="2" s="1"/>
  <c r="J180" i="2" s="1"/>
  <c r="J102" i="2" s="1"/>
  <c r="J184" i="2"/>
  <c r="J103" i="2" s="1"/>
  <c r="BE141" i="2"/>
  <c r="BE160" i="2"/>
  <c r="BE174" i="2"/>
  <c r="BE176" i="2"/>
  <c r="BE179" i="2"/>
  <c r="BE181" i="2"/>
  <c r="BE182" i="2"/>
  <c r="BE183" i="2"/>
  <c r="BE185" i="2"/>
  <c r="J117" i="2"/>
  <c r="BE152" i="2"/>
  <c r="BE153" i="2"/>
  <c r="BE168" i="2"/>
  <c r="F90" i="2"/>
  <c r="J115" i="2"/>
  <c r="BE130" i="2"/>
  <c r="BE159" i="2"/>
  <c r="BE165" i="2"/>
  <c r="J90" i="2"/>
  <c r="BE124" i="2"/>
  <c r="BE125" i="2"/>
  <c r="BE131" i="2"/>
  <c r="BE151" i="2"/>
  <c r="BE161" i="2"/>
  <c r="BE144" i="2"/>
  <c r="BE164" i="2"/>
  <c r="BE138" i="2"/>
  <c r="BE139" i="2"/>
  <c r="BE140" i="2"/>
  <c r="BE147" i="2"/>
  <c r="F89" i="2"/>
  <c r="BE136" i="2"/>
  <c r="BE142" i="2"/>
  <c r="BE155" i="2"/>
  <c r="BE157" i="2"/>
  <c r="BE163" i="2"/>
  <c r="BE167" i="2"/>
  <c r="BE172" i="2"/>
  <c r="J32" i="2"/>
  <c r="AW95" i="1" s="1"/>
  <c r="F33" i="2"/>
  <c r="BB95" i="1"/>
  <c r="BB94" i="1" s="1"/>
  <c r="AX94" i="1" s="1"/>
  <c r="F32" i="2"/>
  <c r="BA95" i="1" s="1"/>
  <c r="BA94" i="1" s="1"/>
  <c r="W30" i="1" s="1"/>
  <c r="F34" i="2"/>
  <c r="BC95" i="1" s="1"/>
  <c r="BC94" i="1" s="1"/>
  <c r="W32" i="1" s="1"/>
  <c r="F35" i="2"/>
  <c r="BD95" i="1" s="1"/>
  <c r="BD94" i="1" s="1"/>
  <c r="W33" i="1" s="1"/>
  <c r="T122" i="2" l="1"/>
  <c r="T121" i="2" s="1"/>
  <c r="BK122" i="2"/>
  <c r="J122" i="2"/>
  <c r="J95" i="2"/>
  <c r="R122" i="2"/>
  <c r="R121" i="2" s="1"/>
  <c r="J123" i="2"/>
  <c r="J96" i="2" s="1"/>
  <c r="W31" i="1"/>
  <c r="AW94" i="1"/>
  <c r="AK30" i="1" s="1"/>
  <c r="AY94" i="1"/>
  <c r="J31" i="2"/>
  <c r="AV95" i="1" s="1"/>
  <c r="AT95" i="1" s="1"/>
  <c r="F31" i="2"/>
  <c r="AZ95" i="1" s="1"/>
  <c r="AZ94" i="1" s="1"/>
  <c r="AV94" i="1" s="1"/>
  <c r="AK29" i="1" s="1"/>
  <c r="BK121" i="2" l="1"/>
  <c r="J121" i="2" s="1"/>
  <c r="J94" i="2" s="1"/>
  <c r="W29" i="1"/>
  <c r="AT94" i="1"/>
  <c r="J28" i="2" l="1"/>
  <c r="AG95" i="1" s="1"/>
  <c r="AG94" i="1" s="1"/>
  <c r="AK26" i="1" s="1"/>
  <c r="AK35" i="1" s="1"/>
  <c r="AN94" i="1" l="1"/>
  <c r="J37" i="2"/>
  <c r="AN95" i="1"/>
</calcChain>
</file>

<file path=xl/sharedStrings.xml><?xml version="1.0" encoding="utf-8"?>
<sst xmlns="http://schemas.openxmlformats.org/spreadsheetml/2006/main" count="963" uniqueCount="280">
  <si>
    <t>Export Komplet</t>
  </si>
  <si>
    <t/>
  </si>
  <si>
    <t>2.0</t>
  </si>
  <si>
    <t>ZAMOK</t>
  </si>
  <si>
    <t>False</t>
  </si>
  <si>
    <t>{635f4ee9-353d-4ac0-b3fc-037ba57ce7cf}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</si>
  <si>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</si>
  <si>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</si>
  <si>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</si>
  <si>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</si>
  <si>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</si>
  <si>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</si>
  <si>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</si>
  <si>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</si>
  <si>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</si>
  <si>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</si>
  <si>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</si>
  <si>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ul. Na Bezděkově - u KK u pivovaru</t>
  </si>
  <si>
    <t>KSO:</t>
  </si>
  <si>
    <t>CC-CZ:</t>
  </si>
  <si>
    <t>Místo:</t>
  </si>
  <si>
    <t xml:space="preserve"> </t>
  </si>
  <si>
    <t>Datum:</t>
  </si>
  <si>
    <t>14. 4. 2023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</si>
  <si>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</si>
  <si>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</si>
  <si>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</si>
  <si>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</si>
  <si>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</si>
  <si>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</si>
  <si>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</si>
  <si>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</si>
  <si>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</si>
  <si>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</si>
  <si>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</si>
  <si>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</si>
  <si>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</si>
  <si>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</si>
  <si>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</si>
  <si>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</si>
  <si>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</si>
  <si>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</si>
  <si>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</si>
  <si>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</si>
  <si>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</si>
  <si>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</si>
  <si>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</si>
  <si>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</si>
  <si>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</si>
  <si>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</si>
  <si>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</si>
  <si>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</si>
  <si>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</si>
  <si>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</si>
  <si>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</si>
  <si>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</si>
  <si>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</si>
  <si>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</si>
  <si>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</si>
  <si>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</si>
  <si>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</si>
  <si>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</si>
  <si>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</si>
  <si>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</si>
  <si>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</si>
  <si>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</si>
  <si>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</si>
  <si>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</si>
  <si>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</si>
  <si>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</si>
  <si>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</si>
  <si>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</si>
  <si>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</si>
  <si>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</si>
  <si>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</si>
  <si>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</si>
  <si>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</si>
  <si>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</si>
  <si>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</si>
  <si>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</si>
  <si>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</si>
  <si>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</si>
  <si>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</si>
  <si>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</si>
  <si>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</si>
  <si>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</si>
  <si>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</si>
  <si>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</si>
  <si>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</si>
  <si>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</si>
  <si>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</si>
  <si>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</si>
  <si>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</si>
  <si>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</si>
  <si>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</si>
  <si>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</si>
  <si>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</si>
  <si>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</si>
  <si>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</si>
  <si>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</si>
  <si>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</si>
  <si>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</si>
  <si>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</si>
  <si>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</si>
  <si>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</si>
  <si>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</si>
  <si>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</si>
  <si>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</si>
  <si>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</si>
  <si>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</si>
  <si>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</si>
  <si>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</si>
  <si>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</si>
  <si>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</si>
  <si>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113107131</t>
  </si>
  <si>
    <t>Odstranění podkladu z betonu prostého tl přes 100 do 150 mm ručně</t>
  </si>
  <si>
    <t>m2</t>
  </si>
  <si>
    <t>4</t>
  </si>
  <si>
    <t>-773815071</t>
  </si>
  <si>
    <t>113107142</t>
  </si>
  <si>
    <t>Odstranění podkladu živičného tl 100 mm ručně</t>
  </si>
  <si>
    <t>154625626</t>
  </si>
  <si>
    <t>VV</t>
  </si>
  <si>
    <t>"stan. ZU + KU - napojení v křižovatkách" (7+7+7+10)*0,75</t>
  </si>
  <si>
    <t>" napojení u obrub" (29+7,5)*2*0,25</t>
  </si>
  <si>
    <t>"plocha předchodu - AC"  21</t>
  </si>
  <si>
    <t>Součet</t>
  </si>
  <si>
    <t>3</t>
  </si>
  <si>
    <t>113154224</t>
  </si>
  <si>
    <t>Frézování živičného krytu tl 100 mm pruh š přes 0,5 do 1 m pl přes 500 do 1000 m2 bez překážek v trase</t>
  </si>
  <si>
    <t>-390812092</t>
  </si>
  <si>
    <t>181152302</t>
  </si>
  <si>
    <t>Úprava pláně pro silnice a dálnice v zářezech se zhutněním</t>
  </si>
  <si>
    <t>-1278697553</t>
  </si>
  <si>
    <t>"lokání výsprava" 263</t>
  </si>
  <si>
    <t>"přechod - ZD"  21</t>
  </si>
  <si>
    <t>5</t>
  </si>
  <si>
    <t>Komunikace pozemní</t>
  </si>
  <si>
    <t>577145112</t>
  </si>
  <si>
    <t>Asfaltový beton vrstva ložní ACL 16 (ABH) tl 50 mm š do 3 m z nemodifikovaného asfaltu</t>
  </si>
  <si>
    <t>1803917521</t>
  </si>
  <si>
    <t>"výměra AC"  263</t>
  </si>
  <si>
    <t>6</t>
  </si>
  <si>
    <t>566901271</t>
  </si>
  <si>
    <t>Vyspravení podkladu po překopech inženýrských sítí plochy přes 15 m2 směsí stmelenou cementem SC20/25 tl 100 mm</t>
  </si>
  <si>
    <t>883641050</t>
  </si>
  <si>
    <t>7</t>
  </si>
  <si>
    <t>573191111</t>
  </si>
  <si>
    <t>Postřik infiltrační kationaktivní emulzí v množství 1 kg/m2</t>
  </si>
  <si>
    <t>-2123748176</t>
  </si>
  <si>
    <t>8</t>
  </si>
  <si>
    <t>573231109</t>
  </si>
  <si>
    <t>Postřik živičný spojovací ze silniční emulze v množství 0,60 kg/m2</t>
  </si>
  <si>
    <t>1865244148</t>
  </si>
  <si>
    <t>9</t>
  </si>
  <si>
    <t>577144111</t>
  </si>
  <si>
    <t>Asfaltový beton vrstva obrusná ACO 11 (ABS) tř. I tl 50 mm š do 3 m z nemodifikovaného asfaltu</t>
  </si>
  <si>
    <t>-1328597438</t>
  </si>
  <si>
    <t>10</t>
  </si>
  <si>
    <t>596212230</t>
  </si>
  <si>
    <t>Kladení zámkové dlažby pozemních komunikací ručně tl 80 mm skupiny C pl do 50 m2</t>
  </si>
  <si>
    <t>2029112306</t>
  </si>
  <si>
    <t>"obnova přechodu" 21</t>
  </si>
  <si>
    <t>11</t>
  </si>
  <si>
    <t>M</t>
  </si>
  <si>
    <t>4400841920</t>
  </si>
  <si>
    <t>Dlažba betonová BEST KLASIKO standard červená výška 80 mm</t>
  </si>
  <si>
    <t>-2071912965</t>
  </si>
  <si>
    <t>" plocha přechodu 50%" 21/2</t>
  </si>
  <si>
    <t>10,5*1,03 'Přepočtené koeficientem množství</t>
  </si>
  <si>
    <t>12</t>
  </si>
  <si>
    <t>4400846480</t>
  </si>
  <si>
    <t>Dlažba betonová BEST KLASIKO standard antracit výška 80 mm</t>
  </si>
  <si>
    <t>-131503058</t>
  </si>
  <si>
    <t>Trubní vedení</t>
  </si>
  <si>
    <t>13</t>
  </si>
  <si>
    <t>899231111</t>
  </si>
  <si>
    <t>Výšková úprava uličního vstupu nebo vpusti do 200 mm zvýšením mříže</t>
  </si>
  <si>
    <t>kus</t>
  </si>
  <si>
    <t>402400317</t>
  </si>
  <si>
    <t>14</t>
  </si>
  <si>
    <t>899331111</t>
  </si>
  <si>
    <t>Výšková úprava uličního vstupu nebo vpusti do 200 mm zvýšením poklopu</t>
  </si>
  <si>
    <t>164195473</t>
  </si>
  <si>
    <t>899431111</t>
  </si>
  <si>
    <t>Výšková úprava uličního vstupu nebo vpusti do 200 mm zvýšením krycího hrnce, šoupěte nebo hydrantu</t>
  </si>
  <si>
    <t>-1219704367</t>
  </si>
  <si>
    <t>Ostatní konstrukce a práce, bourání</t>
  </si>
  <si>
    <t>16</t>
  </si>
  <si>
    <t>915111112</t>
  </si>
  <si>
    <t>Vodorovné dopravní značení dělící čáry souvislé š 125 mm retroreflexní bílá barva</t>
  </si>
  <si>
    <t>m</t>
  </si>
  <si>
    <t>270749338</t>
  </si>
  <si>
    <t>"značení stínu u KK" 10*2+3</t>
  </si>
  <si>
    <t>17</t>
  </si>
  <si>
    <t>915131112</t>
  </si>
  <si>
    <t>Vodorovné dopravní značení přechody pro chodce, šipky, symboly retroreflexní bílá barva</t>
  </si>
  <si>
    <t>917979897</t>
  </si>
  <si>
    <t>"stín u KK" 10*3/2/2</t>
  </si>
  <si>
    <t>18</t>
  </si>
  <si>
    <t>915611111</t>
  </si>
  <si>
    <t>Předznačení vodorovného liniového značení</t>
  </si>
  <si>
    <t>895543006</t>
  </si>
  <si>
    <t>19</t>
  </si>
  <si>
    <t>915621111</t>
  </si>
  <si>
    <t>Předznačení vodorovného plošného značení</t>
  </si>
  <si>
    <t>1808212722</t>
  </si>
  <si>
    <t>20</t>
  </si>
  <si>
    <t>919112212</t>
  </si>
  <si>
    <t>Řezání spár pro vytvoření komůrky š 10 mm hl 20 mm pro těsnící zálivku v živičném krytu</t>
  </si>
  <si>
    <t>-1988420732</t>
  </si>
  <si>
    <t>"stan. ZU + KU - napojení v křižovatce"   7+7+7+10</t>
  </si>
  <si>
    <t>919122111</t>
  </si>
  <si>
    <t>Těsnění spár zálivkou za tepla pro komůrky š 10 mm hl 20 mm s těsnicím profilem</t>
  </si>
  <si>
    <t>502146144</t>
  </si>
  <si>
    <t>22</t>
  </si>
  <si>
    <t>919735111</t>
  </si>
  <si>
    <t>Řezání stávajícího živičného krytu hl do 50 mm</t>
  </si>
  <si>
    <t>860708403</t>
  </si>
  <si>
    <t>23</t>
  </si>
  <si>
    <t>919794441</t>
  </si>
  <si>
    <t>Úprava ploch kolem hydrantů, šoupat, poklopů a mříží nebo sloupů v živičných krytech pl do 2 m2</t>
  </si>
  <si>
    <t>1374872770</t>
  </si>
  <si>
    <t>997</t>
  </si>
  <si>
    <t>Přesun sutě</t>
  </si>
  <si>
    <t>24</t>
  </si>
  <si>
    <t>997221551</t>
  </si>
  <si>
    <t>Vodorovná doprava suti ze sypkých materiálů do 1 km</t>
  </si>
  <si>
    <t>t</t>
  </si>
  <si>
    <t>-1542779075</t>
  </si>
  <si>
    <t>25</t>
  </si>
  <si>
    <t>997221559</t>
  </si>
  <si>
    <t>Příplatek ZKD 1 km u vodorovné dopravy suti ze sypkých materiálů</t>
  </si>
  <si>
    <t>-250486887</t>
  </si>
  <si>
    <t>"AC vyfrézovaná - 5km" 60,49*4</t>
  </si>
  <si>
    <t>"Ostatní sut na skládku do 18km" (81,065-60,49)*17</t>
  </si>
  <si>
    <t>26</t>
  </si>
  <si>
    <t>99722164R</t>
  </si>
  <si>
    <t>Uložení na skládce (bez skládkovného) odpadu asfaltového bez dehtu kód odpadu 17 03 02 uložení na skládce obce</t>
  </si>
  <si>
    <t>-85988255</t>
  </si>
  <si>
    <t>"vyfrézovaná AC "  60,49</t>
  </si>
  <si>
    <t>27</t>
  </si>
  <si>
    <t>997221873</t>
  </si>
  <si>
    <t>Poplatek za uložení stavebního odpadu na recyklační skládce (skládkovné) zeminy a kamení zatříděného do Katalogu odpadů pod kódem 17 05 04</t>
  </si>
  <si>
    <t>-1909731429</t>
  </si>
  <si>
    <t>"sut - beton z pokladu komunikace " 6,825</t>
  </si>
  <si>
    <t>28</t>
  </si>
  <si>
    <t>997221875</t>
  </si>
  <si>
    <t>Poplatek za uložení stavebního odpadu na recyklační skládce (skládkovné) asfaltového bez obsahu dehtu zatříděného do Katalogu odpadů pod kódem 17 03 02</t>
  </si>
  <si>
    <t>2051354273</t>
  </si>
  <si>
    <t>"vybourané AC"   13,75</t>
  </si>
  <si>
    <t>998</t>
  </si>
  <si>
    <t>Přesun hmot</t>
  </si>
  <si>
    <t>29</t>
  </si>
  <si>
    <t>998225111</t>
  </si>
  <si>
    <t>Přesun hmot pro pozemní komunikace s krytem z kamene, monolitickým betonovým nebo živičným</t>
  </si>
  <si>
    <t>1584177394</t>
  </si>
  <si>
    <t>VRN</t>
  </si>
  <si>
    <t>Vedlejší rozpočtové náklady</t>
  </si>
  <si>
    <t>30</t>
  </si>
  <si>
    <t>030001000</t>
  </si>
  <si>
    <t>Zařízení staveniště</t>
  </si>
  <si>
    <t>kpl</t>
  </si>
  <si>
    <t>1024</t>
  </si>
  <si>
    <t>-1639069808</t>
  </si>
  <si>
    <t>31</t>
  </si>
  <si>
    <t>043002000</t>
  </si>
  <si>
    <t>Zkoušky a ostatní měření - kontrola vedení inženýrských sítí</t>
  </si>
  <si>
    <t>-1948414874</t>
  </si>
  <si>
    <t>32</t>
  </si>
  <si>
    <t>070001000</t>
  </si>
  <si>
    <t>DIO - dopravně inženýrské opatření</t>
  </si>
  <si>
    <t>-181460330</t>
  </si>
  <si>
    <t>VRN7</t>
  </si>
  <si>
    <t>Provozní vlivy</t>
  </si>
  <si>
    <t>33</t>
  </si>
  <si>
    <t>070001001</t>
  </si>
  <si>
    <t>Provozní vlivy - přesun techniky</t>
  </si>
  <si>
    <t>…</t>
  </si>
  <si>
    <t>784569807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</si>
</sst>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174" t="s">
        <v>14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R5" s="18"/>
      <c r="BE5" s="171" t="s">
        <v>15</v>
      </c>
      <c r="BS5" s="15" t="s">
        <v>6</v>
      </c>
    </row>
    <row r="6" spans="1:74" ht="36.950000000000003" customHeight="1" x14ac:dyDescent="0.2">
      <c r="B6" s="18"/>
      <c r="D6" s="24" t="s">
        <v>16</v>
      </c>
      <c r="K6" s="176" t="s">
        <v>17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R6" s="18"/>
      <c r="BE6" s="172"/>
      <c r="BS6" s="15" t="s">
        <v>6</v>
      </c>
    </row>
    <row r="7" spans="1:74" ht="12" customHeight="1" x14ac:dyDescent="0.2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2"/>
      <c r="BS7" s="15" t="s">
        <v>6</v>
      </c>
    </row>
    <row r="8" spans="1:74" ht="12" customHeight="1" x14ac:dyDescent="0.2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2"/>
      <c r="BS8" s="15" t="s">
        <v>6</v>
      </c>
    </row>
    <row r="9" spans="1:74" ht="14.45" customHeight="1" x14ac:dyDescent="0.2">
      <c r="B9" s="18"/>
      <c r="AR9" s="18"/>
      <c r="BE9" s="172"/>
      <c r="BS9" s="15" t="s">
        <v>6</v>
      </c>
    </row>
    <row r="10" spans="1:74" ht="12" customHeight="1" x14ac:dyDescent="0.2">
      <c r="B10" s="18"/>
      <c r="D10" s="25" t="s">
        <v>24</v>
      </c>
      <c r="AK10" s="25" t="s">
        <v>25</v>
      </c>
      <c r="AN10" s="23" t="s">
        <v>1</v>
      </c>
      <c r="AR10" s="18"/>
      <c r="BE10" s="172"/>
      <c r="BS10" s="15" t="s">
        <v>6</v>
      </c>
    </row>
    <row r="11" spans="1:74" ht="18.399999999999999" customHeight="1" x14ac:dyDescent="0.2">
      <c r="B11" s="18"/>
      <c r="E11" s="23" t="s">
        <v>21</v>
      </c>
      <c r="AK11" s="25" t="s">
        <v>26</v>
      </c>
      <c r="AN11" s="23" t="s">
        <v>1</v>
      </c>
      <c r="AR11" s="18"/>
      <c r="BE11" s="172"/>
      <c r="BS11" s="15" t="s">
        <v>6</v>
      </c>
    </row>
    <row r="12" spans="1:74" ht="6.95" customHeight="1" x14ac:dyDescent="0.2">
      <c r="B12" s="18"/>
      <c r="AR12" s="18"/>
      <c r="BE12" s="172"/>
      <c r="BS12" s="15" t="s">
        <v>6</v>
      </c>
    </row>
    <row r="13" spans="1:74" ht="12" customHeight="1" x14ac:dyDescent="0.2">
      <c r="B13" s="18"/>
      <c r="D13" s="25" t="s">
        <v>27</v>
      </c>
      <c r="AK13" s="25" t="s">
        <v>25</v>
      </c>
      <c r="AN13" s="27" t="s">
        <v>28</v>
      </c>
      <c r="AR13" s="18"/>
      <c r="BE13" s="172"/>
      <c r="BS13" s="15" t="s">
        <v>6</v>
      </c>
    </row>
    <row r="14" spans="1:74" ht="12.75" x14ac:dyDescent="0.2">
      <c r="B14" s="18"/>
      <c r="E14" s="177" t="s">
        <v>28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5" t="s">
        <v>26</v>
      </c>
      <c r="AN14" s="27" t="s">
        <v>28</v>
      </c>
      <c r="AR14" s="18"/>
      <c r="BE14" s="172"/>
      <c r="BS14" s="15" t="s">
        <v>6</v>
      </c>
    </row>
    <row r="15" spans="1:74" ht="6.95" customHeight="1" x14ac:dyDescent="0.2">
      <c r="B15" s="18"/>
      <c r="AR15" s="18"/>
      <c r="BE15" s="172"/>
      <c r="BS15" s="15" t="s">
        <v>4</v>
      </c>
    </row>
    <row r="16" spans="1:74" ht="12" customHeight="1" x14ac:dyDescent="0.2">
      <c r="B16" s="18"/>
      <c r="D16" s="25" t="s">
        <v>29</v>
      </c>
      <c r="AK16" s="25" t="s">
        <v>25</v>
      </c>
      <c r="AN16" s="23" t="s">
        <v>1</v>
      </c>
      <c r="AR16" s="18"/>
      <c r="BE16" s="172"/>
      <c r="BS16" s="15" t="s">
        <v>4</v>
      </c>
    </row>
    <row r="17" spans="2:71" ht="18.399999999999999" customHeight="1" x14ac:dyDescent="0.2">
      <c r="B17" s="18"/>
      <c r="E17" s="23" t="s">
        <v>21</v>
      </c>
      <c r="AK17" s="25" t="s">
        <v>26</v>
      </c>
      <c r="AN17" s="23" t="s">
        <v>1</v>
      </c>
      <c r="AR17" s="18"/>
      <c r="BE17" s="172"/>
      <c r="BS17" s="15" t="s">
        <v>30</v>
      </c>
    </row>
    <row r="18" spans="2:71" ht="6.95" customHeight="1" x14ac:dyDescent="0.2">
      <c r="B18" s="18"/>
      <c r="AR18" s="18"/>
      <c r="BE18" s="172"/>
      <c r="BS18" s="15" t="s">
        <v>6</v>
      </c>
    </row>
    <row r="19" spans="2:71" ht="12" customHeight="1" x14ac:dyDescent="0.2">
      <c r="B19" s="18"/>
      <c r="D19" s="25" t="s">
        <v>31</v>
      </c>
      <c r="AK19" s="25" t="s">
        <v>25</v>
      </c>
      <c r="AN19" s="23" t="s">
        <v>1</v>
      </c>
      <c r="AR19" s="18"/>
      <c r="BE19" s="172"/>
      <c r="BS19" s="15" t="s">
        <v>6</v>
      </c>
    </row>
    <row r="20" spans="2:71" ht="18.399999999999999" customHeight="1" x14ac:dyDescent="0.2">
      <c r="B20" s="18"/>
      <c r="E20" s="23" t="s">
        <v>21</v>
      </c>
      <c r="AK20" s="25" t="s">
        <v>26</v>
      </c>
      <c r="AN20" s="23" t="s">
        <v>1</v>
      </c>
      <c r="AR20" s="18"/>
      <c r="BE20" s="172"/>
      <c r="BS20" s="15" t="s">
        <v>30</v>
      </c>
    </row>
    <row r="21" spans="2:71" ht="6.95" customHeight="1" x14ac:dyDescent="0.2">
      <c r="B21" s="18"/>
      <c r="AR21" s="18"/>
      <c r="BE21" s="172"/>
    </row>
    <row r="22" spans="2:71" ht="12" customHeight="1" x14ac:dyDescent="0.2">
      <c r="B22" s="18"/>
      <c r="D22" s="25" t="s">
        <v>32</v>
      </c>
      <c r="AR22" s="18"/>
      <c r="BE22" s="172"/>
    </row>
    <row r="23" spans="2:71" ht="16.5" customHeight="1" x14ac:dyDescent="0.2">
      <c r="B23" s="18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8"/>
      <c r="BE23" s="172"/>
    </row>
    <row r="24" spans="2:71" ht="6.95" customHeight="1" x14ac:dyDescent="0.2">
      <c r="B24" s="18"/>
      <c r="AR24" s="18"/>
      <c r="BE24" s="172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2"/>
    </row>
    <row r="26" spans="2:71" s="1" customFormat="1" ht="25.9" customHeight="1" x14ac:dyDescent="0.2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0">
        <f>ROUND(AG94,2)</f>
        <v>0</v>
      </c>
      <c r="AL26" s="181"/>
      <c r="AM26" s="181"/>
      <c r="AN26" s="181"/>
      <c r="AO26" s="181"/>
      <c r="AR26" s="30"/>
      <c r="BE26" s="172"/>
    </row>
    <row r="27" spans="2:71" s="1" customFormat="1" ht="6.95" customHeight="1" x14ac:dyDescent="0.2">
      <c r="B27" s="30"/>
      <c r="AR27" s="30"/>
      <c r="BE27" s="172"/>
    </row>
    <row r="28" spans="2:71" s="1" customFormat="1" ht="12.75" x14ac:dyDescent="0.2">
      <c r="B28" s="30"/>
      <c r="L28" s="182" t="s">
        <v>34</v>
      </c>
      <c r="M28" s="182"/>
      <c r="N28" s="182"/>
      <c r="O28" s="182"/>
      <c r="P28" s="182"/>
      <c r="W28" s="182" t="s">
        <v>35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36</v>
      </c>
      <c r="AL28" s="182"/>
      <c r="AM28" s="182"/>
      <c r="AN28" s="182"/>
      <c r="AO28" s="182"/>
      <c r="AR28" s="30"/>
      <c r="BE28" s="172"/>
    </row>
    <row r="29" spans="2:71" s="2" customFormat="1" ht="14.45" customHeight="1" x14ac:dyDescent="0.2">
      <c r="B29" s="34"/>
      <c r="D29" s="25" t="s">
        <v>37</v>
      </c>
      <c r="F29" s="25" t="s">
        <v>38</v>
      </c>
      <c r="L29" s="185">
        <v>0.21</v>
      </c>
      <c r="M29" s="184"/>
      <c r="N29" s="184"/>
      <c r="O29" s="184"/>
      <c r="P29" s="184"/>
      <c r="W29" s="183">
        <f>ROUND(AZ94, 2)</f>
        <v>0</v>
      </c>
      <c r="X29" s="184"/>
      <c r="Y29" s="184"/>
      <c r="Z29" s="184"/>
      <c r="AA29" s="184"/>
      <c r="AB29" s="184"/>
      <c r="AC29" s="184"/>
      <c r="AD29" s="184"/>
      <c r="AE29" s="184"/>
      <c r="AK29" s="183">
        <f>ROUND(AV94, 2)</f>
        <v>0</v>
      </c>
      <c r="AL29" s="184"/>
      <c r="AM29" s="184"/>
      <c r="AN29" s="184"/>
      <c r="AO29" s="184"/>
      <c r="AR29" s="34"/>
      <c r="BE29" s="173"/>
    </row>
    <row r="30" spans="2:71" s="2" customFormat="1" ht="14.45" customHeight="1" x14ac:dyDescent="0.2">
      <c r="B30" s="34"/>
      <c r="F30" s="25" t="s">
        <v>39</v>
      </c>
      <c r="L30" s="185">
        <v>0.15</v>
      </c>
      <c r="M30" s="184"/>
      <c r="N30" s="184"/>
      <c r="O30" s="184"/>
      <c r="P30" s="184"/>
      <c r="W30" s="183">
        <f>ROUND(BA94, 2)</f>
        <v>0</v>
      </c>
      <c r="X30" s="184"/>
      <c r="Y30" s="184"/>
      <c r="Z30" s="184"/>
      <c r="AA30" s="184"/>
      <c r="AB30" s="184"/>
      <c r="AC30" s="184"/>
      <c r="AD30" s="184"/>
      <c r="AE30" s="184"/>
      <c r="AK30" s="183">
        <f>ROUND(AW94, 2)</f>
        <v>0</v>
      </c>
      <c r="AL30" s="184"/>
      <c r="AM30" s="184"/>
      <c r="AN30" s="184"/>
      <c r="AO30" s="184"/>
      <c r="AR30" s="34"/>
      <c r="BE30" s="173"/>
    </row>
    <row r="31" spans="2:71" s="2" customFormat="1" ht="14.45" hidden="1" customHeight="1" x14ac:dyDescent="0.2">
      <c r="B31" s="34"/>
      <c r="F31" s="25" t="s">
        <v>40</v>
      </c>
      <c r="L31" s="185">
        <v>0.21</v>
      </c>
      <c r="M31" s="184"/>
      <c r="N31" s="184"/>
      <c r="O31" s="184"/>
      <c r="P31" s="184"/>
      <c r="W31" s="183">
        <f>ROUND(BB94, 2)</f>
        <v>0</v>
      </c>
      <c r="X31" s="184"/>
      <c r="Y31" s="184"/>
      <c r="Z31" s="184"/>
      <c r="AA31" s="184"/>
      <c r="AB31" s="184"/>
      <c r="AC31" s="184"/>
      <c r="AD31" s="184"/>
      <c r="AE31" s="184"/>
      <c r="AK31" s="183">
        <v>0</v>
      </c>
      <c r="AL31" s="184"/>
      <c r="AM31" s="184"/>
      <c r="AN31" s="184"/>
      <c r="AO31" s="184"/>
      <c r="AR31" s="34"/>
      <c r="BE31" s="173"/>
    </row>
    <row r="32" spans="2:71" s="2" customFormat="1" ht="14.45" hidden="1" customHeight="1" x14ac:dyDescent="0.2">
      <c r="B32" s="34"/>
      <c r="F32" s="25" t="s">
        <v>41</v>
      </c>
      <c r="L32" s="185">
        <v>0.15</v>
      </c>
      <c r="M32" s="184"/>
      <c r="N32" s="184"/>
      <c r="O32" s="184"/>
      <c r="P32" s="184"/>
      <c r="W32" s="183">
        <f>ROUND(BC94, 2)</f>
        <v>0</v>
      </c>
      <c r="X32" s="184"/>
      <c r="Y32" s="184"/>
      <c r="Z32" s="184"/>
      <c r="AA32" s="184"/>
      <c r="AB32" s="184"/>
      <c r="AC32" s="184"/>
      <c r="AD32" s="184"/>
      <c r="AE32" s="184"/>
      <c r="AK32" s="183">
        <v>0</v>
      </c>
      <c r="AL32" s="184"/>
      <c r="AM32" s="184"/>
      <c r="AN32" s="184"/>
      <c r="AO32" s="184"/>
      <c r="AR32" s="34"/>
      <c r="BE32" s="173"/>
    </row>
    <row r="33" spans="2:57" s="2" customFormat="1" ht="14.45" hidden="1" customHeight="1" x14ac:dyDescent="0.2">
      <c r="B33" s="34"/>
      <c r="F33" s="25" t="s">
        <v>42</v>
      </c>
      <c r="L33" s="185">
        <v>0</v>
      </c>
      <c r="M33" s="184"/>
      <c r="N33" s="184"/>
      <c r="O33" s="184"/>
      <c r="P33" s="184"/>
      <c r="W33" s="183">
        <f>ROUND(BD94, 2)</f>
        <v>0</v>
      </c>
      <c r="X33" s="184"/>
      <c r="Y33" s="184"/>
      <c r="Z33" s="184"/>
      <c r="AA33" s="184"/>
      <c r="AB33" s="184"/>
      <c r="AC33" s="184"/>
      <c r="AD33" s="184"/>
      <c r="AE33" s="184"/>
      <c r="AK33" s="183">
        <v>0</v>
      </c>
      <c r="AL33" s="184"/>
      <c r="AM33" s="184"/>
      <c r="AN33" s="184"/>
      <c r="AO33" s="184"/>
      <c r="AR33" s="34"/>
      <c r="BE33" s="173"/>
    </row>
    <row r="34" spans="2:57" s="1" customFormat="1" ht="6.95" customHeight="1" x14ac:dyDescent="0.2">
      <c r="B34" s="30"/>
      <c r="AR34" s="30"/>
      <c r="BE34" s="172"/>
    </row>
    <row r="35" spans="2:57" s="1" customFormat="1" ht="25.9" customHeight="1" x14ac:dyDescent="0.2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186" t="s">
        <v>45</v>
      </c>
      <c r="Y35" s="187"/>
      <c r="Z35" s="187"/>
      <c r="AA35" s="187"/>
      <c r="AB35" s="187"/>
      <c r="AC35" s="37"/>
      <c r="AD35" s="37"/>
      <c r="AE35" s="37"/>
      <c r="AF35" s="37"/>
      <c r="AG35" s="37"/>
      <c r="AH35" s="37"/>
      <c r="AI35" s="37"/>
      <c r="AJ35" s="37"/>
      <c r="AK35" s="188">
        <f>SUM(AK26:AK33)</f>
        <v>0</v>
      </c>
      <c r="AL35" s="187"/>
      <c r="AM35" s="187"/>
      <c r="AN35" s="187"/>
      <c r="AO35" s="189"/>
      <c r="AP35" s="35"/>
      <c r="AQ35" s="35"/>
      <c r="AR35" s="30"/>
    </row>
    <row r="36" spans="2:57" s="1" customFormat="1" ht="6.95" customHeight="1" x14ac:dyDescent="0.2">
      <c r="B36" s="30"/>
      <c r="AR36" s="30"/>
    </row>
    <row r="37" spans="2:57" s="1" customFormat="1" ht="14.45" customHeight="1" x14ac:dyDescent="0.2">
      <c r="B37" s="30"/>
      <c r="AR37" s="30"/>
    </row>
    <row r="38" spans="2:57" ht="14.45" customHeight="1" x14ac:dyDescent="0.2">
      <c r="B38" s="18"/>
      <c r="AR38" s="18"/>
    </row>
    <row r="39" spans="2:57" ht="14.45" customHeight="1" x14ac:dyDescent="0.2">
      <c r="B39" s="18"/>
      <c r="AR39" s="18"/>
    </row>
    <row r="40" spans="2:57" ht="14.45" customHeight="1" x14ac:dyDescent="0.2">
      <c r="B40" s="18"/>
      <c r="AR40" s="18"/>
    </row>
    <row r="41" spans="2:57" ht="14.45" customHeight="1" x14ac:dyDescent="0.2">
      <c r="B41" s="18"/>
      <c r="AR41" s="18"/>
    </row>
    <row r="42" spans="2:57" ht="14.45" customHeight="1" x14ac:dyDescent="0.2">
      <c r="B42" s="18"/>
      <c r="AR42" s="18"/>
    </row>
    <row r="43" spans="2:57" ht="14.45" customHeight="1" x14ac:dyDescent="0.2">
      <c r="B43" s="18"/>
      <c r="AR43" s="18"/>
    </row>
    <row r="44" spans="2:57" ht="14.45" customHeight="1" x14ac:dyDescent="0.2">
      <c r="B44" s="18"/>
      <c r="AR44" s="18"/>
    </row>
    <row r="45" spans="2:57" ht="14.45" customHeight="1" x14ac:dyDescent="0.2">
      <c r="B45" s="18"/>
      <c r="AR45" s="18"/>
    </row>
    <row r="46" spans="2:57" ht="14.45" customHeight="1" x14ac:dyDescent="0.2">
      <c r="B46" s="18"/>
      <c r="AR46" s="18"/>
    </row>
    <row r="47" spans="2:57" ht="14.45" customHeight="1" x14ac:dyDescent="0.2">
      <c r="B47" s="18"/>
      <c r="AR47" s="18"/>
    </row>
    <row r="48" spans="2:57" ht="14.45" customHeight="1" x14ac:dyDescent="0.2">
      <c r="B48" s="18"/>
      <c r="AR48" s="18"/>
    </row>
    <row r="49" spans="2:44" s="1" customFormat="1" ht="14.45" customHeight="1" x14ac:dyDescent="0.2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 x14ac:dyDescent="0.2">
      <c r="B50" s="18"/>
      <c r="AR50" s="18"/>
    </row>
    <row r="51" spans="2:44" ht="11.25" x14ac:dyDescent="0.2">
      <c r="B51" s="18"/>
      <c r="AR51" s="18"/>
    </row>
    <row r="52" spans="2:44" ht="11.25" x14ac:dyDescent="0.2">
      <c r="B52" s="18"/>
      <c r="AR52" s="18"/>
    </row>
    <row r="53" spans="2:44" ht="11.25" x14ac:dyDescent="0.2">
      <c r="B53" s="18"/>
      <c r="AR53" s="18"/>
    </row>
    <row r="54" spans="2:44" ht="11.25" x14ac:dyDescent="0.2">
      <c r="B54" s="18"/>
      <c r="AR54" s="18"/>
    </row>
    <row r="55" spans="2:44" ht="11.25" x14ac:dyDescent="0.2">
      <c r="B55" s="18"/>
      <c r="AR55" s="18"/>
    </row>
    <row r="56" spans="2:44" ht="11.25" x14ac:dyDescent="0.2">
      <c r="B56" s="18"/>
      <c r="AR56" s="18"/>
    </row>
    <row r="57" spans="2:44" ht="11.25" x14ac:dyDescent="0.2">
      <c r="B57" s="18"/>
      <c r="AR57" s="18"/>
    </row>
    <row r="58" spans="2:44" ht="11.25" x14ac:dyDescent="0.2">
      <c r="B58" s="18"/>
      <c r="AR58" s="18"/>
    </row>
    <row r="59" spans="2:44" ht="11.25" x14ac:dyDescent="0.2">
      <c r="B59" s="18"/>
      <c r="AR59" s="18"/>
    </row>
    <row r="60" spans="2:44" s="1" customFormat="1" ht="12.75" x14ac:dyDescent="0.2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 ht="11.25" x14ac:dyDescent="0.2">
      <c r="B61" s="18"/>
      <c r="AR61" s="18"/>
    </row>
    <row r="62" spans="2:44" ht="11.25" x14ac:dyDescent="0.2">
      <c r="B62" s="18"/>
      <c r="AR62" s="18"/>
    </row>
    <row r="63" spans="2:44" ht="11.25" x14ac:dyDescent="0.2">
      <c r="B63" s="18"/>
      <c r="AR63" s="18"/>
    </row>
    <row r="64" spans="2:44" s="1" customFormat="1" ht="12.75" x14ac:dyDescent="0.2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 x14ac:dyDescent="0.2">
      <c r="B65" s="18"/>
      <c r="AR65" s="18"/>
    </row>
    <row r="66" spans="2:44" ht="11.25" x14ac:dyDescent="0.2">
      <c r="B66" s="18"/>
      <c r="AR66" s="18"/>
    </row>
    <row r="67" spans="2:44" ht="11.25" x14ac:dyDescent="0.2">
      <c r="B67" s="18"/>
      <c r="AR67" s="18"/>
    </row>
    <row r="68" spans="2:44" ht="11.25" x14ac:dyDescent="0.2">
      <c r="B68" s="18"/>
      <c r="AR68" s="18"/>
    </row>
    <row r="69" spans="2:44" ht="11.25" x14ac:dyDescent="0.2">
      <c r="B69" s="18"/>
      <c r="AR69" s="18"/>
    </row>
    <row r="70" spans="2:44" ht="11.25" x14ac:dyDescent="0.2">
      <c r="B70" s="18"/>
      <c r="AR70" s="18"/>
    </row>
    <row r="71" spans="2:44" ht="11.25" x14ac:dyDescent="0.2">
      <c r="B71" s="18"/>
      <c r="AR71" s="18"/>
    </row>
    <row r="72" spans="2:44" ht="11.25" x14ac:dyDescent="0.2">
      <c r="B72" s="18"/>
      <c r="AR72" s="18"/>
    </row>
    <row r="73" spans="2:44" ht="11.25" x14ac:dyDescent="0.2">
      <c r="B73" s="18"/>
      <c r="AR73" s="18"/>
    </row>
    <row r="74" spans="2:44" ht="11.25" x14ac:dyDescent="0.2">
      <c r="B74" s="18"/>
      <c r="AR74" s="18"/>
    </row>
    <row r="75" spans="2:44" s="1" customFormat="1" ht="12.75" x14ac:dyDescent="0.2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 ht="11.25" x14ac:dyDescent="0.2">
      <c r="B76" s="30"/>
      <c r="AR76" s="30"/>
    </row>
    <row r="77" spans="2:44" s="1" customFormat="1" ht="6.95" customHeight="1" x14ac:dyDescent="0.2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6.95" customHeight="1" x14ac:dyDescent="0.2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4.95" customHeight="1" x14ac:dyDescent="0.2">
      <c r="B82" s="30"/>
      <c r="C82" s="19" t="s">
        <v>52</v>
      </c>
      <c r="AR82" s="30"/>
    </row>
    <row r="83" spans="1:90" s="1" customFormat="1" ht="6.95" customHeight="1" x14ac:dyDescent="0.2">
      <c r="B83" s="30"/>
      <c r="AR83" s="30"/>
    </row>
    <row r="84" spans="1:90" s="3" customFormat="1" ht="12" customHeight="1" x14ac:dyDescent="0.2">
      <c r="B84" s="46"/>
      <c r="C84" s="25" t="s">
        <v>13</v>
      </c>
      <c r="L84" s="3" t="str">
        <f>K5</f>
        <v>N18712</v>
      </c>
      <c r="AR84" s="46"/>
    </row>
    <row r="85" spans="1:90" s="4" customFormat="1" ht="36.950000000000003" customHeight="1" x14ac:dyDescent="0.2">
      <c r="B85" s="47"/>
      <c r="C85" s="48" t="s">
        <v>16</v>
      </c>
      <c r="L85" s="190" t="str">
        <f>K6</f>
        <v>Benešov - ul. Na Bezděkově - u KK u pivovaru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7"/>
    </row>
    <row r="86" spans="1:90" s="1" customFormat="1" ht="6.95" customHeight="1" x14ac:dyDescent="0.2">
      <c r="B86" s="30"/>
      <c r="AR86" s="30"/>
    </row>
    <row r="87" spans="1:90" s="1" customFormat="1" ht="12" customHeight="1" x14ac:dyDescent="0.2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2" t="str">
        <f>IF(AN8= "","",AN8)</f>
        <v>14. 4. 2023</v>
      </c>
      <c r="AN87" s="192"/>
      <c r="AR87" s="30"/>
    </row>
    <row r="88" spans="1:90" s="1" customFormat="1" ht="6.95" customHeight="1" x14ac:dyDescent="0.2">
      <c r="B88" s="30"/>
      <c r="AR88" s="30"/>
    </row>
    <row r="89" spans="1:90" s="1" customFormat="1" ht="15.2" customHeight="1" x14ac:dyDescent="0.2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53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 x14ac:dyDescent="0.2">
      <c r="B90" s="30"/>
      <c r="C90" s="25" t="s">
        <v>27</v>
      </c>
      <c r="L90" s="3" t="str">
        <f>IF(E14= "Vyplň údaj","",E14)</f>
        <v/>
      </c>
      <c r="AI90" s="25" t="s">
        <v>31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4"/>
    </row>
    <row r="91" spans="1:90" s="1" customFormat="1" ht="10.9" customHeight="1" x14ac:dyDescent="0.2">
      <c r="B91" s="30"/>
      <c r="AR91" s="30"/>
      <c r="AS91" s="197"/>
      <c r="AT91" s="198"/>
      <c r="BD91" s="54"/>
    </row>
    <row r="92" spans="1:90" s="1" customFormat="1" ht="29.25" customHeight="1" x14ac:dyDescent="0.2">
      <c r="B92" s="30"/>
      <c r="C92" s="199" t="s">
        <v>54</v>
      </c>
      <c r="D92" s="200"/>
      <c r="E92" s="200"/>
      <c r="F92" s="200"/>
      <c r="G92" s="200"/>
      <c r="H92" s="55"/>
      <c r="I92" s="201" t="s">
        <v>55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2" t="s">
        <v>56</v>
      </c>
      <c r="AH92" s="200"/>
      <c r="AI92" s="200"/>
      <c r="AJ92" s="200"/>
      <c r="AK92" s="200"/>
      <c r="AL92" s="200"/>
      <c r="AM92" s="200"/>
      <c r="AN92" s="201" t="s">
        <v>57</v>
      </c>
      <c r="AO92" s="200"/>
      <c r="AP92" s="203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0" s="1" customFormat="1" ht="10.9" customHeight="1" x14ac:dyDescent="0.2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 x14ac:dyDescent="0.2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72</v>
      </c>
      <c r="BT94" s="70" t="s">
        <v>73</v>
      </c>
      <c r="BV94" s="70" t="s">
        <v>74</v>
      </c>
      <c r="BW94" s="70" t="s">
        <v>5</v>
      </c>
      <c r="BX94" s="70" t="s">
        <v>75</v>
      </c>
      <c r="CL94" s="70" t="s">
        <v>1</v>
      </c>
    </row>
    <row r="95" spans="1:90" s="6" customFormat="1" ht="24.75" customHeight="1" x14ac:dyDescent="0.2">
      <c r="A95" s="71" t="s">
        <v>76</v>
      </c>
      <c r="B95" s="72"/>
      <c r="C95" s="73"/>
      <c r="D95" s="206" t="s">
        <v>14</v>
      </c>
      <c r="E95" s="206"/>
      <c r="F95" s="206"/>
      <c r="G95" s="206"/>
      <c r="H95" s="206"/>
      <c r="I95" s="74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'N12 - Benešov - ul. Na...'!J28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75" t="s">
        <v>77</v>
      </c>
      <c r="AR95" s="72"/>
      <c r="AS95" s="76">
        <v>0</v>
      </c>
      <c r="AT95" s="77">
        <f>ROUND(SUM(AV95:AW95),2)</f>
        <v>0</v>
      </c>
      <c r="AU95" s="78">
        <f>'N12 - Benešov - ul. Na...'!P121</f>
        <v>0</v>
      </c>
      <c r="AV95" s="77">
        <f>'N12 - Benešov - ul. Na...'!J31</f>
        <v>0</v>
      </c>
      <c r="AW95" s="77">
        <f>'N12 - Benešov - ul. Na...'!J32</f>
        <v>0</v>
      </c>
      <c r="AX95" s="77">
        <f>'N12 - Benešov - ul. Na...'!J33</f>
        <v>0</v>
      </c>
      <c r="AY95" s="77">
        <f>'N12 - Benešov - ul. Na...'!J34</f>
        <v>0</v>
      </c>
      <c r="AZ95" s="77">
        <f>'N12 - Benešov - ul. Na...'!F31</f>
        <v>0</v>
      </c>
      <c r="BA95" s="77">
        <f>'N12 - Benešov - ul. Na...'!F32</f>
        <v>0</v>
      </c>
      <c r="BB95" s="77">
        <f>'N12 - Benešov - ul. Na...'!F33</f>
        <v>0</v>
      </c>
      <c r="BC95" s="77">
        <f>'N12 - Benešov - ul. Na...'!F34</f>
        <v>0</v>
      </c>
      <c r="BD95" s="79">
        <f>'N12 - Benešov - ul. Na...'!F35</f>
        <v>0</v>
      </c>
      <c r="BT95" s="80" t="s">
        <v>78</v>
      </c>
      <c r="BU95" s="80" t="s">
        <v>79</v>
      </c>
      <c r="BV95" s="80" t="s">
        <v>74</v>
      </c>
      <c r="BW95" s="80" t="s">
        <v>5</v>
      </c>
      <c r="BX95" s="80" t="s">
        <v>75</v>
      </c>
      <c r="CL95" s="80" t="s">
        <v>1</v>
      </c>
    </row>
    <row r="96" spans="1:90" s="1" customFormat="1" ht="30" customHeight="1" x14ac:dyDescent="0.2">
      <c r="B96" s="30"/>
      <c r="AR96" s="30"/>
    </row>
    <row r="97" spans="2:44" s="1" customFormat="1" ht="6.95" customHeight="1" x14ac:dyDescent="0.2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sheetProtection algorithmName="SHA-512" hashValue="iTf8YjwcaADRi1M7zpEta33eUL+QMNGxtAulCxU4iRDZauDuRGyx824bj0u2gDJ11RZ0yd7zz5aRpgWaB6vBZQ==" saltValue="gKeZeylDkvu+GjONdLR6VeJAG5Oi7dakBbq2iDnde45iTsfJX7yxuaQzVl0WenJ1BwmGo2leFbvgNulIPmbV8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12 - Benešov - ul. 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6"/>
  <sheetViews>
    <sheetView showGridLines="0" tabSelected="1" topLeftCell="A128" workbookViewId="0">
      <selection activeCell="H130" sqref="H13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AT2" s="15" t="s">
        <v>5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 x14ac:dyDescent="0.2">
      <c r="B4" s="18"/>
      <c r="D4" s="19" t="s">
        <v>81</v>
      </c>
      <c r="L4" s="18"/>
      <c r="M4" s="81" t="s">
        <v>10</v>
      </c>
      <c r="AT4" s="15" t="s">
        <v>4</v>
      </c>
    </row>
    <row r="5" spans="2:46" ht="6.95" customHeight="1" x14ac:dyDescent="0.2">
      <c r="B5" s="18"/>
      <c r="L5" s="18"/>
    </row>
    <row r="6" spans="2:46" s="1" customFormat="1" ht="12" customHeight="1" x14ac:dyDescent="0.2">
      <c r="B6" s="30"/>
      <c r="D6" s="25" t="s">
        <v>16</v>
      </c>
      <c r="L6" s="30"/>
    </row>
    <row r="7" spans="2:46" s="1" customFormat="1" ht="16.5" customHeight="1" x14ac:dyDescent="0.2">
      <c r="B7" s="30"/>
      <c r="E7" s="190" t="s">
        <v>17</v>
      </c>
      <c r="F7" s="209"/>
      <c r="G7" s="209"/>
      <c r="H7" s="209"/>
      <c r="L7" s="30"/>
    </row>
    <row r="8" spans="2:46" s="1" customFormat="1" ht="11.25" x14ac:dyDescent="0.2">
      <c r="B8" s="30"/>
      <c r="L8" s="30"/>
    </row>
    <row r="9" spans="2:46" s="1" customFormat="1" ht="12" customHeight="1" x14ac:dyDescent="0.2">
      <c r="B9" s="30"/>
      <c r="D9" s="25" t="s">
        <v>18</v>
      </c>
      <c r="F9" s="23" t="s">
        <v>1</v>
      </c>
      <c r="I9" s="25" t="s">
        <v>19</v>
      </c>
      <c r="J9" s="23" t="s">
        <v>1</v>
      </c>
      <c r="L9" s="30"/>
    </row>
    <row r="10" spans="2:46" s="1" customFormat="1" ht="12" customHeight="1" x14ac:dyDescent="0.2">
      <c r="B10" s="30"/>
      <c r="D10" s="25" t="s">
        <v>20</v>
      </c>
      <c r="F10" s="23" t="s">
        <v>21</v>
      </c>
      <c r="I10" s="25" t="s">
        <v>22</v>
      </c>
      <c r="J10" s="50" t="str">
        <f>'Rekapitulace stavby'!AN8</f>
        <v>14. 4. 2023</v>
      </c>
      <c r="L10" s="30"/>
    </row>
    <row r="11" spans="2:46" s="1" customFormat="1" ht="10.9" customHeight="1" x14ac:dyDescent="0.2">
      <c r="B11" s="30"/>
      <c r="L11" s="30"/>
    </row>
    <row r="12" spans="2:46" s="1" customFormat="1" ht="12" customHeight="1" x14ac:dyDescent="0.2">
      <c r="B12" s="30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0"/>
    </row>
    <row r="13" spans="2:46" s="1" customFormat="1" ht="18" customHeight="1" x14ac:dyDescent="0.2">
      <c r="B13" s="30"/>
      <c r="E13" s="23" t="str">
        <f>IF('Rekapitulace stavby'!E11="","",'Rekapitulace stavby'!E11)</f>
        <v xml:space="preserve"> </v>
      </c>
      <c r="I13" s="25" t="s">
        <v>26</v>
      </c>
      <c r="J13" s="23" t="str">
        <f>IF('Rekapitulace stavby'!AN11="","",'Rekapitulace stavby'!AN11)</f>
        <v/>
      </c>
      <c r="L13" s="30"/>
    </row>
    <row r="14" spans="2:46" s="1" customFormat="1" ht="6.95" customHeight="1" x14ac:dyDescent="0.2">
      <c r="B14" s="30"/>
      <c r="L14" s="30"/>
    </row>
    <row r="15" spans="2:46" s="1" customFormat="1" ht="12" customHeight="1" x14ac:dyDescent="0.2">
      <c r="B15" s="30"/>
      <c r="D15" s="25" t="s">
        <v>27</v>
      </c>
      <c r="I15" s="25" t="s">
        <v>25</v>
      </c>
      <c r="J15" s="26" t="str">
        <f>'Rekapitulace stavby'!AN13</f>
        <v>Vyplň údaj</v>
      </c>
      <c r="L15" s="30"/>
    </row>
    <row r="16" spans="2:46" s="1" customFormat="1" ht="18" customHeight="1" x14ac:dyDescent="0.2">
      <c r="B16" s="30"/>
      <c r="E16" s="210" t="str">
        <f>'Rekapitulace stavby'!E14</f>
        <v>Vyplň údaj</v>
      </c>
      <c r="F16" s="174"/>
      <c r="G16" s="174"/>
      <c r="H16" s="174"/>
      <c r="I16" s="25" t="s">
        <v>26</v>
      </c>
      <c r="J16" s="26" t="str">
        <f>'Rekapitulace stavby'!AN14</f>
        <v>Vyplň údaj</v>
      </c>
      <c r="L16" s="30"/>
    </row>
    <row r="17" spans="2:12" s="1" customFormat="1" ht="6.95" customHeight="1" x14ac:dyDescent="0.2">
      <c r="B17" s="30"/>
      <c r="L17" s="30"/>
    </row>
    <row r="18" spans="2:12" s="1" customFormat="1" ht="12" customHeight="1" x14ac:dyDescent="0.2">
      <c r="B18" s="30"/>
      <c r="D18" s="25" t="s">
        <v>29</v>
      </c>
      <c r="I18" s="25" t="s">
        <v>25</v>
      </c>
      <c r="J18" s="23" t="str">
        <f>IF('Rekapitulace stavby'!AN16="","",'Rekapitulace stavby'!AN16)</f>
        <v/>
      </c>
      <c r="L18" s="30"/>
    </row>
    <row r="19" spans="2:12" s="1" customFormat="1" ht="18" customHeight="1" x14ac:dyDescent="0.2">
      <c r="B19" s="30"/>
      <c r="E19" s="23" t="str">
        <f>IF('Rekapitulace stavby'!E17="","",'Rekapitulace stavby'!E17)</f>
        <v xml:space="preserve"> </v>
      </c>
      <c r="I19" s="25" t="s">
        <v>26</v>
      </c>
      <c r="J19" s="23" t="str">
        <f>IF('Rekapitulace stavby'!AN17="","",'Rekapitulace stavby'!AN17)</f>
        <v/>
      </c>
      <c r="L19" s="30"/>
    </row>
    <row r="20" spans="2:12" s="1" customFormat="1" ht="6.95" customHeight="1" x14ac:dyDescent="0.2">
      <c r="B20" s="30"/>
      <c r="L20" s="30"/>
    </row>
    <row r="21" spans="2:12" s="1" customFormat="1" ht="12" customHeight="1" x14ac:dyDescent="0.2">
      <c r="B21" s="30"/>
      <c r="D21" s="25" t="s">
        <v>31</v>
      </c>
      <c r="I21" s="25" t="s">
        <v>25</v>
      </c>
      <c r="J21" s="23" t="str">
        <f>IF('Rekapitulace stavby'!AN19="","",'Rekapitulace stavby'!AN19)</f>
        <v/>
      </c>
      <c r="L21" s="30"/>
    </row>
    <row r="22" spans="2:12" s="1" customFormat="1" ht="18" customHeight="1" x14ac:dyDescent="0.2">
      <c r="B22" s="30"/>
      <c r="E22" s="23" t="str">
        <f>IF('Rekapitulace stavby'!E20="","",'Rekapitulace stavby'!E20)</f>
        <v xml:space="preserve"> </v>
      </c>
      <c r="I22" s="25" t="s">
        <v>26</v>
      </c>
      <c r="J22" s="23" t="str">
        <f>IF('Rekapitulace stavby'!AN20="","",'Rekapitulace stavby'!AN20)</f>
        <v/>
      </c>
      <c r="L22" s="30"/>
    </row>
    <row r="23" spans="2:12" s="1" customFormat="1" ht="6.95" customHeight="1" x14ac:dyDescent="0.2">
      <c r="B23" s="30"/>
      <c r="L23" s="30"/>
    </row>
    <row r="24" spans="2:12" s="1" customFormat="1" ht="12" customHeight="1" x14ac:dyDescent="0.2">
      <c r="B24" s="30"/>
      <c r="D24" s="25" t="s">
        <v>32</v>
      </c>
      <c r="L24" s="30"/>
    </row>
    <row r="25" spans="2:12" s="7" customFormat="1" ht="16.5" customHeight="1" x14ac:dyDescent="0.2">
      <c r="B25" s="82"/>
      <c r="E25" s="179" t="s">
        <v>1</v>
      </c>
      <c r="F25" s="179"/>
      <c r="G25" s="179"/>
      <c r="H25" s="179"/>
      <c r="L25" s="82"/>
    </row>
    <row r="26" spans="2:12" s="1" customFormat="1" ht="6.95" customHeight="1" x14ac:dyDescent="0.2">
      <c r="B26" s="30"/>
      <c r="L26" s="30"/>
    </row>
    <row r="27" spans="2:12" s="1" customFormat="1" ht="6.95" customHeight="1" x14ac:dyDescent="0.2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35" customHeight="1" x14ac:dyDescent="0.2">
      <c r="B28" s="30"/>
      <c r="D28" s="83" t="s">
        <v>33</v>
      </c>
      <c r="J28" s="64">
        <f>ROUND(J121, 2)</f>
        <v>0</v>
      </c>
      <c r="L28" s="30"/>
    </row>
    <row r="29" spans="2:12" s="1" customFormat="1" ht="6.95" customHeight="1" x14ac:dyDescent="0.2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5" customHeight="1" x14ac:dyDescent="0.2">
      <c r="B30" s="30"/>
      <c r="F30" s="33" t="s">
        <v>35</v>
      </c>
      <c r="I30" s="33" t="s">
        <v>34</v>
      </c>
      <c r="J30" s="33" t="s">
        <v>36</v>
      </c>
      <c r="L30" s="30"/>
    </row>
    <row r="31" spans="2:12" s="1" customFormat="1" ht="14.45" customHeight="1" x14ac:dyDescent="0.2">
      <c r="B31" s="30"/>
      <c r="D31" s="53" t="s">
        <v>37</v>
      </c>
      <c r="E31" s="25" t="s">
        <v>38</v>
      </c>
      <c r="F31" s="84">
        <f>ROUND((SUM(BE121:BE185)),  2)</f>
        <v>0</v>
      </c>
      <c r="I31" s="85">
        <v>0.21</v>
      </c>
      <c r="J31" s="84">
        <f>ROUND(((SUM(BE121:BE185))*I31),  2)</f>
        <v>0</v>
      </c>
      <c r="L31" s="30"/>
    </row>
    <row r="32" spans="2:12" s="1" customFormat="1" ht="14.45" customHeight="1" x14ac:dyDescent="0.2">
      <c r="B32" s="30"/>
      <c r="E32" s="25" t="s">
        <v>39</v>
      </c>
      <c r="F32" s="84">
        <f>ROUND((SUM(BF121:BF185)),  2)</f>
        <v>0</v>
      </c>
      <c r="I32" s="85">
        <v>0.15</v>
      </c>
      <c r="J32" s="84">
        <f>ROUND(((SUM(BF121:BF185))*I32),  2)</f>
        <v>0</v>
      </c>
      <c r="L32" s="30"/>
    </row>
    <row r="33" spans="2:12" s="1" customFormat="1" ht="14.45" hidden="1" customHeight="1" x14ac:dyDescent="0.2">
      <c r="B33" s="30"/>
      <c r="E33" s="25" t="s">
        <v>40</v>
      </c>
      <c r="F33" s="84">
        <f>ROUND((SUM(BG121:BG185)),  2)</f>
        <v>0</v>
      </c>
      <c r="I33" s="85">
        <v>0.21</v>
      </c>
      <c r="J33" s="84">
        <f>0</f>
        <v>0</v>
      </c>
      <c r="L33" s="30"/>
    </row>
    <row r="34" spans="2:12" s="1" customFormat="1" ht="14.45" hidden="1" customHeight="1" x14ac:dyDescent="0.2">
      <c r="B34" s="30"/>
      <c r="E34" s="25" t="s">
        <v>41</v>
      </c>
      <c r="F34" s="84">
        <f>ROUND((SUM(BH121:BH185)),  2)</f>
        <v>0</v>
      </c>
      <c r="I34" s="85">
        <v>0.15</v>
      </c>
      <c r="J34" s="84">
        <f>0</f>
        <v>0</v>
      </c>
      <c r="L34" s="30"/>
    </row>
    <row r="35" spans="2:12" s="1" customFormat="1" ht="14.45" hidden="1" customHeight="1" x14ac:dyDescent="0.2">
      <c r="B35" s="30"/>
      <c r="E35" s="25" t="s">
        <v>42</v>
      </c>
      <c r="F35" s="84">
        <f>ROUND((SUM(BI121:BI185)),  2)</f>
        <v>0</v>
      </c>
      <c r="I35" s="85">
        <v>0</v>
      </c>
      <c r="J35" s="84">
        <f>0</f>
        <v>0</v>
      </c>
      <c r="L35" s="30"/>
    </row>
    <row r="36" spans="2:12" s="1" customFormat="1" ht="6.95" customHeight="1" x14ac:dyDescent="0.2">
      <c r="B36" s="30"/>
      <c r="L36" s="30"/>
    </row>
    <row r="37" spans="2:12" s="1" customFormat="1" ht="25.35" customHeight="1" x14ac:dyDescent="0.2">
      <c r="B37" s="30"/>
      <c r="C37" s="86"/>
      <c r="D37" s="87" t="s">
        <v>43</v>
      </c>
      <c r="E37" s="55"/>
      <c r="F37" s="55"/>
      <c r="G37" s="88" t="s">
        <v>44</v>
      </c>
      <c r="H37" s="89" t="s">
        <v>45</v>
      </c>
      <c r="I37" s="55"/>
      <c r="J37" s="90">
        <f>SUM(J28:J35)</f>
        <v>0</v>
      </c>
      <c r="K37" s="91"/>
      <c r="L37" s="30"/>
    </row>
    <row r="38" spans="2:12" s="1" customFormat="1" ht="14.45" customHeight="1" x14ac:dyDescent="0.2">
      <c r="B38" s="30"/>
      <c r="L38" s="30"/>
    </row>
    <row r="39" spans="2:12" ht="14.45" customHeight="1" x14ac:dyDescent="0.2">
      <c r="B39" s="18"/>
      <c r="L39" s="18"/>
    </row>
    <row r="40" spans="2:12" ht="14.45" customHeight="1" x14ac:dyDescent="0.2">
      <c r="B40" s="18"/>
      <c r="L40" s="18"/>
    </row>
    <row r="41" spans="2:12" ht="14.45" customHeight="1" x14ac:dyDescent="0.2">
      <c r="B41" s="18"/>
      <c r="L41" s="18"/>
    </row>
    <row r="42" spans="2:12" ht="14.45" customHeight="1" x14ac:dyDescent="0.2">
      <c r="B42" s="18"/>
      <c r="L42" s="18"/>
    </row>
    <row r="43" spans="2:12" ht="14.45" customHeight="1" x14ac:dyDescent="0.2">
      <c r="B43" s="18"/>
      <c r="L43" s="18"/>
    </row>
    <row r="44" spans="2:12" ht="14.45" customHeight="1" x14ac:dyDescent="0.2">
      <c r="B44" s="18"/>
      <c r="L44" s="18"/>
    </row>
    <row r="45" spans="2:12" ht="14.45" customHeight="1" x14ac:dyDescent="0.2">
      <c r="B45" s="18"/>
      <c r="L45" s="18"/>
    </row>
    <row r="46" spans="2:12" ht="14.45" customHeight="1" x14ac:dyDescent="0.2">
      <c r="B46" s="18"/>
      <c r="L46" s="18"/>
    </row>
    <row r="47" spans="2:12" ht="14.45" customHeight="1" x14ac:dyDescent="0.2">
      <c r="B47" s="18"/>
      <c r="L47" s="18"/>
    </row>
    <row r="48" spans="2:12" ht="14.45" customHeight="1" x14ac:dyDescent="0.2">
      <c r="B48" s="18"/>
      <c r="L48" s="18"/>
    </row>
    <row r="49" spans="2:12" ht="14.45" customHeight="1" x14ac:dyDescent="0.2">
      <c r="B49" s="18"/>
      <c r="L49" s="18"/>
    </row>
    <row r="50" spans="2:12" s="1" customFormat="1" ht="14.45" customHeight="1" x14ac:dyDescent="0.2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 ht="11.25" x14ac:dyDescent="0.2">
      <c r="B51" s="18"/>
      <c r="L51" s="18"/>
    </row>
    <row r="52" spans="2:12" ht="11.25" x14ac:dyDescent="0.2">
      <c r="B52" s="18"/>
      <c r="L52" s="18"/>
    </row>
    <row r="53" spans="2:12" ht="11.25" x14ac:dyDescent="0.2">
      <c r="B53" s="18"/>
      <c r="L53" s="18"/>
    </row>
    <row r="54" spans="2:12" ht="11.25" x14ac:dyDescent="0.2">
      <c r="B54" s="18"/>
      <c r="L54" s="18"/>
    </row>
    <row r="55" spans="2:12" ht="11.25" x14ac:dyDescent="0.2">
      <c r="B55" s="18"/>
      <c r="L55" s="18"/>
    </row>
    <row r="56" spans="2:12" ht="11.25" x14ac:dyDescent="0.2">
      <c r="B56" s="18"/>
      <c r="L56" s="18"/>
    </row>
    <row r="57" spans="2:12" ht="11.25" x14ac:dyDescent="0.2">
      <c r="B57" s="18"/>
      <c r="L57" s="18"/>
    </row>
    <row r="58" spans="2:12" ht="11.25" x14ac:dyDescent="0.2">
      <c r="B58" s="18"/>
      <c r="L58" s="18"/>
    </row>
    <row r="59" spans="2:12" ht="11.25" x14ac:dyDescent="0.2">
      <c r="B59" s="18"/>
      <c r="L59" s="18"/>
    </row>
    <row r="60" spans="2:12" ht="11.25" x14ac:dyDescent="0.2">
      <c r="B60" s="18"/>
      <c r="L60" s="18"/>
    </row>
    <row r="61" spans="2:12" s="1" customFormat="1" ht="12.75" x14ac:dyDescent="0.2">
      <c r="B61" s="30"/>
      <c r="D61" s="41" t="s">
        <v>48</v>
      </c>
      <c r="E61" s="32"/>
      <c r="F61" s="92" t="s">
        <v>49</v>
      </c>
      <c r="G61" s="41" t="s">
        <v>48</v>
      </c>
      <c r="H61" s="32"/>
      <c r="I61" s="32"/>
      <c r="J61" s="93" t="s">
        <v>49</v>
      </c>
      <c r="K61" s="32"/>
      <c r="L61" s="30"/>
    </row>
    <row r="62" spans="2:12" ht="11.25" x14ac:dyDescent="0.2">
      <c r="B62" s="18"/>
      <c r="L62" s="18"/>
    </row>
    <row r="63" spans="2:12" ht="11.25" x14ac:dyDescent="0.2">
      <c r="B63" s="18"/>
      <c r="L63" s="18"/>
    </row>
    <row r="64" spans="2:12" ht="11.25" x14ac:dyDescent="0.2">
      <c r="B64" s="18"/>
      <c r="L64" s="18"/>
    </row>
    <row r="65" spans="2:12" s="1" customFormat="1" ht="12.75" x14ac:dyDescent="0.2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 ht="11.25" x14ac:dyDescent="0.2">
      <c r="B66" s="18"/>
      <c r="L66" s="18"/>
    </row>
    <row r="67" spans="2:12" ht="11.25" x14ac:dyDescent="0.2">
      <c r="B67" s="18"/>
      <c r="L67" s="18"/>
    </row>
    <row r="68" spans="2:12" ht="11.25" x14ac:dyDescent="0.2">
      <c r="B68" s="18"/>
      <c r="L68" s="18"/>
    </row>
    <row r="69" spans="2:12" ht="11.25" x14ac:dyDescent="0.2">
      <c r="B69" s="18"/>
      <c r="L69" s="18"/>
    </row>
    <row r="70" spans="2:12" ht="11.25" x14ac:dyDescent="0.2">
      <c r="B70" s="18"/>
      <c r="L70" s="18"/>
    </row>
    <row r="71" spans="2:12" ht="11.25" x14ac:dyDescent="0.2">
      <c r="B71" s="18"/>
      <c r="L71" s="18"/>
    </row>
    <row r="72" spans="2:12" ht="11.25" x14ac:dyDescent="0.2">
      <c r="B72" s="18"/>
      <c r="L72" s="18"/>
    </row>
    <row r="73" spans="2:12" ht="11.25" x14ac:dyDescent="0.2">
      <c r="B73" s="18"/>
      <c r="L73" s="18"/>
    </row>
    <row r="74" spans="2:12" ht="11.25" x14ac:dyDescent="0.2">
      <c r="B74" s="18"/>
      <c r="L74" s="18"/>
    </row>
    <row r="75" spans="2:12" ht="11.25" x14ac:dyDescent="0.2">
      <c r="B75" s="18"/>
      <c r="L75" s="18"/>
    </row>
    <row r="76" spans="2:12" s="1" customFormat="1" ht="12.75" x14ac:dyDescent="0.2">
      <c r="B76" s="30"/>
      <c r="D76" s="41" t="s">
        <v>48</v>
      </c>
      <c r="E76" s="32"/>
      <c r="F76" s="92" t="s">
        <v>49</v>
      </c>
      <c r="G76" s="41" t="s">
        <v>48</v>
      </c>
      <c r="H76" s="32"/>
      <c r="I76" s="32"/>
      <c r="J76" s="93" t="s">
        <v>49</v>
      </c>
      <c r="K76" s="32"/>
      <c r="L76" s="30"/>
    </row>
    <row r="77" spans="2:12" s="1" customFormat="1" ht="14.45" customHeight="1" x14ac:dyDescent="0.2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hidden="1" customHeight="1" x14ac:dyDescent="0.2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hidden="1" customHeight="1" x14ac:dyDescent="0.2">
      <c r="B82" s="30"/>
      <c r="C82" s="19" t="s">
        <v>82</v>
      </c>
      <c r="L82" s="30"/>
    </row>
    <row r="83" spans="2:47" s="1" customFormat="1" ht="6.95" hidden="1" customHeight="1" x14ac:dyDescent="0.2">
      <c r="B83" s="30"/>
      <c r="L83" s="30"/>
    </row>
    <row r="84" spans="2:47" s="1" customFormat="1" ht="12" hidden="1" customHeight="1" x14ac:dyDescent="0.2">
      <c r="B84" s="30"/>
      <c r="C84" s="25" t="s">
        <v>16</v>
      </c>
      <c r="L84" s="30"/>
    </row>
    <row r="85" spans="2:47" s="1" customFormat="1" ht="16.5" hidden="1" customHeight="1" x14ac:dyDescent="0.2">
      <c r="B85" s="30"/>
      <c r="E85" s="190" t="str">
        <f>E7</f>
        <v>Benešov - ul. Na Bezděkově - u KK u pivovaru</v>
      </c>
      <c r="F85" s="209"/>
      <c r="G85" s="209"/>
      <c r="H85" s="209"/>
      <c r="L85" s="30"/>
    </row>
    <row r="86" spans="2:47" s="1" customFormat="1" ht="6.95" hidden="1" customHeight="1" x14ac:dyDescent="0.2">
      <c r="B86" s="30"/>
      <c r="L86" s="30"/>
    </row>
    <row r="87" spans="2:47" s="1" customFormat="1" ht="12" hidden="1" customHeight="1" x14ac:dyDescent="0.2">
      <c r="B87" s="30"/>
      <c r="C87" s="25" t="s">
        <v>20</v>
      </c>
      <c r="F87" s="23" t="str">
        <f>F10</f>
        <v xml:space="preserve"> </v>
      </c>
      <c r="I87" s="25" t="s">
        <v>22</v>
      </c>
      <c r="J87" s="50" t="str">
        <f>IF(J10="","",J10)</f>
        <v>14. 4. 2023</v>
      </c>
      <c r="L87" s="30"/>
    </row>
    <row r="88" spans="2:47" s="1" customFormat="1" ht="6.95" hidden="1" customHeight="1" x14ac:dyDescent="0.2">
      <c r="B88" s="30"/>
      <c r="L88" s="30"/>
    </row>
    <row r="89" spans="2:47" s="1" customFormat="1" ht="15.2" hidden="1" customHeight="1" x14ac:dyDescent="0.2">
      <c r="B89" s="30"/>
      <c r="C89" s="25" t="s">
        <v>24</v>
      </c>
      <c r="F89" s="23" t="str">
        <f>E13</f>
        <v xml:space="preserve"> </v>
      </c>
      <c r="I89" s="25" t="s">
        <v>29</v>
      </c>
      <c r="J89" s="28" t="str">
        <f>E19</f>
        <v xml:space="preserve"> </v>
      </c>
      <c r="L89" s="30"/>
    </row>
    <row r="90" spans="2:47" s="1" customFormat="1" ht="15.2" hidden="1" customHeight="1" x14ac:dyDescent="0.2">
      <c r="B90" s="30"/>
      <c r="C90" s="25" t="s">
        <v>27</v>
      </c>
      <c r="F90" s="23" t="str">
        <f>IF(E16="","",E16)</f>
        <v>Vyplň údaj</v>
      </c>
      <c r="I90" s="25" t="s">
        <v>31</v>
      </c>
      <c r="J90" s="28" t="str">
        <f>E22</f>
        <v xml:space="preserve"> </v>
      </c>
      <c r="L90" s="30"/>
    </row>
    <row r="91" spans="2:47" s="1" customFormat="1" ht="10.35" hidden="1" customHeight="1" x14ac:dyDescent="0.2">
      <c r="B91" s="30"/>
      <c r="L91" s="30"/>
    </row>
    <row r="92" spans="2:47" s="1" customFormat="1" ht="29.25" hidden="1" customHeight="1" x14ac:dyDescent="0.2">
      <c r="B92" s="30"/>
      <c r="C92" s="94" t="s">
        <v>83</v>
      </c>
      <c r="D92" s="86"/>
      <c r="E92" s="86"/>
      <c r="F92" s="86"/>
      <c r="G92" s="86"/>
      <c r="H92" s="86"/>
      <c r="I92" s="86"/>
      <c r="J92" s="95" t="s">
        <v>84</v>
      </c>
      <c r="K92" s="86"/>
      <c r="L92" s="30"/>
    </row>
    <row r="93" spans="2:47" s="1" customFormat="1" ht="10.35" hidden="1" customHeight="1" x14ac:dyDescent="0.2">
      <c r="B93" s="30"/>
      <c r="L93" s="30"/>
    </row>
    <row r="94" spans="2:47" s="1" customFormat="1" ht="22.9" hidden="1" customHeight="1" x14ac:dyDescent="0.2">
      <c r="B94" s="30"/>
      <c r="C94" s="96" t="s">
        <v>85</v>
      </c>
      <c r="J94" s="64">
        <f>J121</f>
        <v>0</v>
      </c>
      <c r="L94" s="30"/>
      <c r="AU94" s="15" t="s">
        <v>86</v>
      </c>
    </row>
    <row r="95" spans="2:47" s="8" customFormat="1" ht="24.95" hidden="1" customHeight="1" x14ac:dyDescent="0.2">
      <c r="B95" s="97"/>
      <c r="D95" s="98" t="s">
        <v>87</v>
      </c>
      <c r="E95" s="99"/>
      <c r="F95" s="99"/>
      <c r="G95" s="99"/>
      <c r="H95" s="99"/>
      <c r="I95" s="99"/>
      <c r="J95" s="100">
        <f>J122</f>
        <v>0</v>
      </c>
      <c r="L95" s="97"/>
    </row>
    <row r="96" spans="2:47" s="9" customFormat="1" ht="19.899999999999999" hidden="1" customHeight="1" x14ac:dyDescent="0.2">
      <c r="B96" s="101"/>
      <c r="D96" s="102" t="s">
        <v>88</v>
      </c>
      <c r="E96" s="103"/>
      <c r="F96" s="103"/>
      <c r="G96" s="103"/>
      <c r="H96" s="103"/>
      <c r="I96" s="103"/>
      <c r="J96" s="104">
        <f>J123</f>
        <v>0</v>
      </c>
      <c r="L96" s="101"/>
    </row>
    <row r="97" spans="2:12" s="9" customFormat="1" ht="19.899999999999999" hidden="1" customHeight="1" x14ac:dyDescent="0.2">
      <c r="B97" s="101"/>
      <c r="D97" s="102" t="s">
        <v>89</v>
      </c>
      <c r="E97" s="103"/>
      <c r="F97" s="103"/>
      <c r="G97" s="103"/>
      <c r="H97" s="103"/>
      <c r="I97" s="103"/>
      <c r="J97" s="104">
        <f>J135</f>
        <v>0</v>
      </c>
      <c r="L97" s="101"/>
    </row>
    <row r="98" spans="2:12" s="9" customFormat="1" ht="19.899999999999999" hidden="1" customHeight="1" x14ac:dyDescent="0.2">
      <c r="B98" s="101"/>
      <c r="D98" s="102" t="s">
        <v>90</v>
      </c>
      <c r="E98" s="103"/>
      <c r="F98" s="103"/>
      <c r="G98" s="103"/>
      <c r="H98" s="103"/>
      <c r="I98" s="103"/>
      <c r="J98" s="104">
        <f>J150</f>
        <v>0</v>
      </c>
      <c r="L98" s="101"/>
    </row>
    <row r="99" spans="2:12" s="9" customFormat="1" ht="19.899999999999999" hidden="1" customHeight="1" x14ac:dyDescent="0.2">
      <c r="B99" s="101"/>
      <c r="D99" s="102" t="s">
        <v>91</v>
      </c>
      <c r="E99" s="103"/>
      <c r="F99" s="103"/>
      <c r="G99" s="103"/>
      <c r="H99" s="103"/>
      <c r="I99" s="103"/>
      <c r="J99" s="104">
        <f>J154</f>
        <v>0</v>
      </c>
      <c r="L99" s="101"/>
    </row>
    <row r="100" spans="2:12" s="9" customFormat="1" ht="19.899999999999999" hidden="1" customHeight="1" x14ac:dyDescent="0.2">
      <c r="B100" s="101"/>
      <c r="D100" s="102" t="s">
        <v>92</v>
      </c>
      <c r="E100" s="103"/>
      <c r="F100" s="103"/>
      <c r="G100" s="103"/>
      <c r="H100" s="103"/>
      <c r="I100" s="103"/>
      <c r="J100" s="104">
        <f>J166</f>
        <v>0</v>
      </c>
      <c r="L100" s="101"/>
    </row>
    <row r="101" spans="2:12" s="9" customFormat="1" ht="19.899999999999999" hidden="1" customHeight="1" x14ac:dyDescent="0.2">
      <c r="B101" s="101"/>
      <c r="D101" s="102" t="s">
        <v>93</v>
      </c>
      <c r="E101" s="103"/>
      <c r="F101" s="103"/>
      <c r="G101" s="103"/>
      <c r="H101" s="103"/>
      <c r="I101" s="103"/>
      <c r="J101" s="104">
        <f>J178</f>
        <v>0</v>
      </c>
      <c r="L101" s="101"/>
    </row>
    <row r="102" spans="2:12" s="8" customFormat="1" ht="24.95" hidden="1" customHeight="1" x14ac:dyDescent="0.2">
      <c r="B102" s="97"/>
      <c r="D102" s="98" t="s">
        <v>94</v>
      </c>
      <c r="E102" s="99"/>
      <c r="F102" s="99"/>
      <c r="G102" s="99"/>
      <c r="H102" s="99"/>
      <c r="I102" s="99"/>
      <c r="J102" s="100">
        <f>J180</f>
        <v>0</v>
      </c>
      <c r="L102" s="97"/>
    </row>
    <row r="103" spans="2:12" s="9" customFormat="1" ht="19.899999999999999" hidden="1" customHeight="1" x14ac:dyDescent="0.2">
      <c r="B103" s="101"/>
      <c r="D103" s="102" t="s">
        <v>95</v>
      </c>
      <c r="E103" s="103"/>
      <c r="F103" s="103"/>
      <c r="G103" s="103"/>
      <c r="H103" s="103"/>
      <c r="I103" s="103"/>
      <c r="J103" s="104">
        <f>J184</f>
        <v>0</v>
      </c>
      <c r="L103" s="101"/>
    </row>
    <row r="104" spans="2:12" s="1" customFormat="1" ht="21.75" hidden="1" customHeight="1" x14ac:dyDescent="0.2">
      <c r="B104" s="30"/>
      <c r="L104" s="30"/>
    </row>
    <row r="105" spans="2:12" s="1" customFormat="1" ht="6.95" hidden="1" customHeight="1" x14ac:dyDescent="0.2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6" spans="2:12" ht="11.25" hidden="1" x14ac:dyDescent="0.2"/>
    <row r="107" spans="2:12" ht="11.25" hidden="1" x14ac:dyDescent="0.2"/>
    <row r="108" spans="2:12" ht="11.25" hidden="1" x14ac:dyDescent="0.2"/>
    <row r="109" spans="2:12" s="1" customFormat="1" ht="6.95" customHeight="1" x14ac:dyDescent="0.2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 x14ac:dyDescent="0.2">
      <c r="B110" s="30"/>
      <c r="C110" s="19" t="s">
        <v>96</v>
      </c>
      <c r="L110" s="30"/>
    </row>
    <row r="111" spans="2:12" s="1" customFormat="1" ht="6.95" customHeight="1" x14ac:dyDescent="0.2">
      <c r="B111" s="30"/>
      <c r="L111" s="30"/>
    </row>
    <row r="112" spans="2:12" s="1" customFormat="1" ht="12" customHeight="1" x14ac:dyDescent="0.2">
      <c r="B112" s="30"/>
      <c r="C112" s="25" t="s">
        <v>16</v>
      </c>
      <c r="L112" s="30"/>
    </row>
    <row r="113" spans="2:65" s="1" customFormat="1" ht="16.5" customHeight="1" x14ac:dyDescent="0.2">
      <c r="B113" s="30"/>
      <c r="E113" s="190" t="str">
        <f>E7</f>
        <v>Benešov - ul. Na Bezděkově - u KK u pivovaru</v>
      </c>
      <c r="F113" s="209"/>
      <c r="G113" s="209"/>
      <c r="H113" s="209"/>
      <c r="L113" s="30"/>
    </row>
    <row r="114" spans="2:65" s="1" customFormat="1" ht="6.95" customHeight="1" x14ac:dyDescent="0.2">
      <c r="B114" s="30"/>
      <c r="L114" s="30"/>
    </row>
    <row r="115" spans="2:65" s="1" customFormat="1" ht="12" customHeight="1" x14ac:dyDescent="0.2">
      <c r="B115" s="30"/>
      <c r="C115" s="25" t="s">
        <v>20</v>
      </c>
      <c r="F115" s="23" t="str">
        <f>F10</f>
        <v xml:space="preserve"> </v>
      </c>
      <c r="I115" s="25" t="s">
        <v>22</v>
      </c>
      <c r="J115" s="50" t="str">
        <f>IF(J10="","",J10)</f>
        <v>14. 4. 2023</v>
      </c>
      <c r="L115" s="30"/>
    </row>
    <row r="116" spans="2:65" s="1" customFormat="1" ht="6.95" customHeight="1" x14ac:dyDescent="0.2">
      <c r="B116" s="30"/>
      <c r="L116" s="30"/>
    </row>
    <row r="117" spans="2:65" s="1" customFormat="1" ht="15.2" customHeight="1" x14ac:dyDescent="0.2">
      <c r="B117" s="30"/>
      <c r="C117" s="25" t="s">
        <v>24</v>
      </c>
      <c r="F117" s="23" t="str">
        <f>E13</f>
        <v xml:space="preserve"> </v>
      </c>
      <c r="I117" s="25" t="s">
        <v>29</v>
      </c>
      <c r="J117" s="28" t="str">
        <f>E19</f>
        <v xml:space="preserve"> </v>
      </c>
      <c r="L117" s="30"/>
    </row>
    <row r="118" spans="2:65" s="1" customFormat="1" ht="15.2" customHeight="1" x14ac:dyDescent="0.2">
      <c r="B118" s="30"/>
      <c r="C118" s="25" t="s">
        <v>27</v>
      </c>
      <c r="F118" s="23" t="str">
        <f>IF(E16="","",E16)</f>
        <v>Vyplň údaj</v>
      </c>
      <c r="I118" s="25" t="s">
        <v>31</v>
      </c>
      <c r="J118" s="28" t="str">
        <f>E22</f>
        <v xml:space="preserve"> </v>
      </c>
      <c r="L118" s="30"/>
    </row>
    <row r="119" spans="2:65" s="1" customFormat="1" ht="10.35" customHeight="1" x14ac:dyDescent="0.2">
      <c r="B119" s="30"/>
      <c r="L119" s="30"/>
    </row>
    <row r="120" spans="2:65" s="10" customFormat="1" ht="29.25" customHeight="1" x14ac:dyDescent="0.2">
      <c r="B120" s="105"/>
      <c r="C120" s="106" t="s">
        <v>97</v>
      </c>
      <c r="D120" s="107" t="s">
        <v>58</v>
      </c>
      <c r="E120" s="107" t="s">
        <v>54</v>
      </c>
      <c r="F120" s="107" t="s">
        <v>55</v>
      </c>
      <c r="G120" s="107" t="s">
        <v>98</v>
      </c>
      <c r="H120" s="107" t="s">
        <v>99</v>
      </c>
      <c r="I120" s="107" t="s">
        <v>100</v>
      </c>
      <c r="J120" s="108" t="s">
        <v>84</v>
      </c>
      <c r="K120" s="109" t="s">
        <v>101</v>
      </c>
      <c r="L120" s="105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</row>
    <row r="121" spans="2:65" s="1" customFormat="1" ht="22.9" customHeight="1" x14ac:dyDescent="0.25">
      <c r="B121" s="30"/>
      <c r="C121" s="62" t="s">
        <v>108</v>
      </c>
      <c r="J121" s="110">
        <f>BK121</f>
        <v>0</v>
      </c>
      <c r="L121" s="30"/>
      <c r="M121" s="60"/>
      <c r="N121" s="51"/>
      <c r="O121" s="51"/>
      <c r="P121" s="111">
        <f>P122+P180</f>
        <v>0</v>
      </c>
      <c r="Q121" s="51"/>
      <c r="R121" s="111">
        <f>R122+R180</f>
        <v>25.476889999999997</v>
      </c>
      <c r="S121" s="51"/>
      <c r="T121" s="112">
        <f>T122+T180</f>
        <v>81.064999999999998</v>
      </c>
      <c r="AT121" s="15" t="s">
        <v>72</v>
      </c>
      <c r="AU121" s="15" t="s">
        <v>86</v>
      </c>
      <c r="BK121" s="113">
        <f>BK122+BK180</f>
        <v>0</v>
      </c>
    </row>
    <row r="122" spans="2:65" s="11" customFormat="1" ht="25.9" customHeight="1" x14ac:dyDescent="0.2">
      <c r="B122" s="114"/>
      <c r="D122" s="115" t="s">
        <v>72</v>
      </c>
      <c r="E122" s="116" t="s">
        <v>109</v>
      </c>
      <c r="F122" s="116" t="s">
        <v>110</v>
      </c>
      <c r="I122" s="117"/>
      <c r="J122" s="118">
        <f>BK122</f>
        <v>0</v>
      </c>
      <c r="L122" s="114"/>
      <c r="M122" s="119"/>
      <c r="P122" s="120">
        <f>P123+P135+P150+P154+P166+P178</f>
        <v>0</v>
      </c>
      <c r="R122" s="120">
        <f>R123+R135+R150+R154+R166+R178</f>
        <v>25.476889999999997</v>
      </c>
      <c r="T122" s="121">
        <f>T123+T135+T150+T154+T166+T178</f>
        <v>81.064999999999998</v>
      </c>
      <c r="AR122" s="115" t="s">
        <v>78</v>
      </c>
      <c r="AT122" s="122" t="s">
        <v>72</v>
      </c>
      <c r="AU122" s="122" t="s">
        <v>73</v>
      </c>
      <c r="AY122" s="115" t="s">
        <v>111</v>
      </c>
      <c r="BK122" s="123">
        <f>BK123+BK135+BK150+BK154+BK166+BK178</f>
        <v>0</v>
      </c>
    </row>
    <row r="123" spans="2:65" s="11" customFormat="1" ht="22.9" customHeight="1" x14ac:dyDescent="0.2">
      <c r="B123" s="114"/>
      <c r="D123" s="115" t="s">
        <v>72</v>
      </c>
      <c r="E123" s="124" t="s">
        <v>78</v>
      </c>
      <c r="F123" s="124" t="s">
        <v>112</v>
      </c>
      <c r="I123" s="117"/>
      <c r="J123" s="125">
        <f>BK123</f>
        <v>0</v>
      </c>
      <c r="L123" s="114"/>
      <c r="M123" s="119"/>
      <c r="P123" s="120">
        <f>SUM(P124:P134)</f>
        <v>0</v>
      </c>
      <c r="R123" s="120">
        <f>SUM(R124:R134)</f>
        <v>2.367E-2</v>
      </c>
      <c r="T123" s="121">
        <f>SUM(T124:T134)</f>
        <v>81.064999999999998</v>
      </c>
      <c r="AR123" s="115" t="s">
        <v>78</v>
      </c>
      <c r="AT123" s="122" t="s">
        <v>72</v>
      </c>
      <c r="AU123" s="122" t="s">
        <v>78</v>
      </c>
      <c r="AY123" s="115" t="s">
        <v>111</v>
      </c>
      <c r="BK123" s="123">
        <f>SUM(BK124:BK134)</f>
        <v>0</v>
      </c>
    </row>
    <row r="124" spans="2:65" s="1" customFormat="1" ht="24.2" customHeight="1" x14ac:dyDescent="0.2">
      <c r="B124" s="30"/>
      <c r="C124" s="126" t="s">
        <v>78</v>
      </c>
      <c r="D124" s="126" t="s">
        <v>113</v>
      </c>
      <c r="E124" s="127" t="s">
        <v>114</v>
      </c>
      <c r="F124" s="128" t="s">
        <v>115</v>
      </c>
      <c r="G124" s="129" t="s">
        <v>116</v>
      </c>
      <c r="H124" s="130">
        <v>21</v>
      </c>
      <c r="I124" s="131"/>
      <c r="J124" s="132">
        <f>ROUND(I124*H124,2)</f>
        <v>0</v>
      </c>
      <c r="K124" s="133"/>
      <c r="L124" s="30"/>
      <c r="M124" s="134" t="s">
        <v>1</v>
      </c>
      <c r="N124" s="135" t="s">
        <v>38</v>
      </c>
      <c r="P124" s="136">
        <f>O124*H124</f>
        <v>0</v>
      </c>
      <c r="Q124" s="136">
        <v>0</v>
      </c>
      <c r="R124" s="136">
        <f>Q124*H124</f>
        <v>0</v>
      </c>
      <c r="S124" s="136">
        <v>0.32500000000000001</v>
      </c>
      <c r="T124" s="137">
        <f>S124*H124</f>
        <v>6.8250000000000002</v>
      </c>
      <c r="AR124" s="138" t="s">
        <v>117</v>
      </c>
      <c r="AT124" s="138" t="s">
        <v>113</v>
      </c>
      <c r="AU124" s="138" t="s">
        <v>80</v>
      </c>
      <c r="AY124" s="15" t="s">
        <v>111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5" t="s">
        <v>78</v>
      </c>
      <c r="BK124" s="139">
        <f>ROUND(I124*H124,2)</f>
        <v>0</v>
      </c>
      <c r="BL124" s="15" t="s">
        <v>117</v>
      </c>
      <c r="BM124" s="138" t="s">
        <v>118</v>
      </c>
    </row>
    <row r="125" spans="2:65" s="1" customFormat="1" ht="16.5" customHeight="1" x14ac:dyDescent="0.2">
      <c r="B125" s="30"/>
      <c r="C125" s="126" t="s">
        <v>80</v>
      </c>
      <c r="D125" s="126" t="s">
        <v>113</v>
      </c>
      <c r="E125" s="127" t="s">
        <v>119</v>
      </c>
      <c r="F125" s="128" t="s">
        <v>120</v>
      </c>
      <c r="G125" s="129" t="s">
        <v>116</v>
      </c>
      <c r="H125" s="130">
        <v>62.5</v>
      </c>
      <c r="I125" s="131"/>
      <c r="J125" s="132">
        <f>ROUND(I125*H125,2)</f>
        <v>0</v>
      </c>
      <c r="K125" s="133"/>
      <c r="L125" s="30"/>
      <c r="M125" s="134" t="s">
        <v>1</v>
      </c>
      <c r="N125" s="135" t="s">
        <v>38</v>
      </c>
      <c r="P125" s="136">
        <f>O125*H125</f>
        <v>0</v>
      </c>
      <c r="Q125" s="136">
        <v>0</v>
      </c>
      <c r="R125" s="136">
        <f>Q125*H125</f>
        <v>0</v>
      </c>
      <c r="S125" s="136">
        <v>0.22</v>
      </c>
      <c r="T125" s="137">
        <f>S125*H125</f>
        <v>13.75</v>
      </c>
      <c r="AR125" s="138" t="s">
        <v>117</v>
      </c>
      <c r="AT125" s="138" t="s">
        <v>113</v>
      </c>
      <c r="AU125" s="138" t="s">
        <v>80</v>
      </c>
      <c r="AY125" s="15" t="s">
        <v>111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5" t="s">
        <v>78</v>
      </c>
      <c r="BK125" s="139">
        <f>ROUND(I125*H125,2)</f>
        <v>0</v>
      </c>
      <c r="BL125" s="15" t="s">
        <v>117</v>
      </c>
      <c r="BM125" s="138" t="s">
        <v>121</v>
      </c>
    </row>
    <row r="126" spans="2:65" s="12" customFormat="1" ht="11.25" x14ac:dyDescent="0.2">
      <c r="B126" s="140"/>
      <c r="D126" s="141" t="s">
        <v>122</v>
      </c>
      <c r="E126" s="142" t="s">
        <v>1</v>
      </c>
      <c r="F126" s="143" t="s">
        <v>123</v>
      </c>
      <c r="H126" s="144">
        <v>23.25</v>
      </c>
      <c r="I126" s="145"/>
      <c r="L126" s="140"/>
      <c r="M126" s="146"/>
      <c r="T126" s="147"/>
      <c r="AT126" s="142" t="s">
        <v>122</v>
      </c>
      <c r="AU126" s="142" t="s">
        <v>80</v>
      </c>
      <c r="AV126" s="12" t="s">
        <v>80</v>
      </c>
      <c r="AW126" s="12" t="s">
        <v>30</v>
      </c>
      <c r="AX126" s="12" t="s">
        <v>73</v>
      </c>
      <c r="AY126" s="142" t="s">
        <v>111</v>
      </c>
    </row>
    <row r="127" spans="2:65" s="12" customFormat="1" ht="11.25" x14ac:dyDescent="0.2">
      <c r="B127" s="140"/>
      <c r="D127" s="141" t="s">
        <v>122</v>
      </c>
      <c r="E127" s="142" t="s">
        <v>1</v>
      </c>
      <c r="F127" s="143" t="s">
        <v>124</v>
      </c>
      <c r="H127" s="144">
        <v>18.25</v>
      </c>
      <c r="I127" s="145"/>
      <c r="L127" s="140"/>
      <c r="M127" s="146"/>
      <c r="T127" s="147"/>
      <c r="AT127" s="142" t="s">
        <v>122</v>
      </c>
      <c r="AU127" s="142" t="s">
        <v>80</v>
      </c>
      <c r="AV127" s="12" t="s">
        <v>80</v>
      </c>
      <c r="AW127" s="12" t="s">
        <v>30</v>
      </c>
      <c r="AX127" s="12" t="s">
        <v>73</v>
      </c>
      <c r="AY127" s="142" t="s">
        <v>111</v>
      </c>
    </row>
    <row r="128" spans="2:65" s="12" customFormat="1" ht="11.25" x14ac:dyDescent="0.2">
      <c r="B128" s="140"/>
      <c r="D128" s="141" t="s">
        <v>122</v>
      </c>
      <c r="E128" s="142" t="s">
        <v>1</v>
      </c>
      <c r="F128" s="143" t="s">
        <v>125</v>
      </c>
      <c r="H128" s="144">
        <v>21</v>
      </c>
      <c r="I128" s="145"/>
      <c r="L128" s="140"/>
      <c r="M128" s="146"/>
      <c r="T128" s="147"/>
      <c r="AT128" s="142" t="s">
        <v>122</v>
      </c>
      <c r="AU128" s="142" t="s">
        <v>80</v>
      </c>
      <c r="AV128" s="12" t="s">
        <v>80</v>
      </c>
      <c r="AW128" s="12" t="s">
        <v>30</v>
      </c>
      <c r="AX128" s="12" t="s">
        <v>73</v>
      </c>
      <c r="AY128" s="142" t="s">
        <v>111</v>
      </c>
    </row>
    <row r="129" spans="2:65" s="13" customFormat="1" ht="11.25" x14ac:dyDescent="0.2">
      <c r="B129" s="148"/>
      <c r="D129" s="141" t="s">
        <v>122</v>
      </c>
      <c r="E129" s="149" t="s">
        <v>1</v>
      </c>
      <c r="F129" s="150" t="s">
        <v>126</v>
      </c>
      <c r="H129" s="151">
        <v>62.5</v>
      </c>
      <c r="I129" s="152"/>
      <c r="L129" s="148"/>
      <c r="M129" s="153"/>
      <c r="T129" s="154"/>
      <c r="AT129" s="149" t="s">
        <v>122</v>
      </c>
      <c r="AU129" s="149" t="s">
        <v>80</v>
      </c>
      <c r="AV129" s="13" t="s">
        <v>117</v>
      </c>
      <c r="AW129" s="13" t="s">
        <v>30</v>
      </c>
      <c r="AX129" s="13" t="s">
        <v>78</v>
      </c>
      <c r="AY129" s="149" t="s">
        <v>111</v>
      </c>
    </row>
    <row r="130" spans="2:65" s="1" customFormat="1" ht="33" customHeight="1" x14ac:dyDescent="0.2">
      <c r="B130" s="30"/>
      <c r="C130" s="126" t="s">
        <v>127</v>
      </c>
      <c r="D130" s="126" t="s">
        <v>113</v>
      </c>
      <c r="E130" s="127" t="s">
        <v>128</v>
      </c>
      <c r="F130" s="128" t="s">
        <v>129</v>
      </c>
      <c r="G130" s="129" t="s">
        <v>116</v>
      </c>
      <c r="H130" s="130">
        <v>263</v>
      </c>
      <c r="I130" s="131"/>
      <c r="J130" s="132">
        <f>ROUND(I130*H130,2)</f>
        <v>0</v>
      </c>
      <c r="K130" s="133"/>
      <c r="L130" s="30"/>
      <c r="M130" s="134" t="s">
        <v>1</v>
      </c>
      <c r="N130" s="135" t="s">
        <v>38</v>
      </c>
      <c r="P130" s="136">
        <f>O130*H130</f>
        <v>0</v>
      </c>
      <c r="Q130" s="136">
        <v>9.0000000000000006E-5</v>
      </c>
      <c r="R130" s="136">
        <f>Q130*H130</f>
        <v>2.367E-2</v>
      </c>
      <c r="S130" s="136">
        <v>0.23</v>
      </c>
      <c r="T130" s="137">
        <f>S130*H130</f>
        <v>60.49</v>
      </c>
      <c r="AR130" s="138" t="s">
        <v>117</v>
      </c>
      <c r="AT130" s="138" t="s">
        <v>113</v>
      </c>
      <c r="AU130" s="138" t="s">
        <v>80</v>
      </c>
      <c r="AY130" s="15" t="s">
        <v>111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5" t="s">
        <v>78</v>
      </c>
      <c r="BK130" s="139">
        <f>ROUND(I130*H130,2)</f>
        <v>0</v>
      </c>
      <c r="BL130" s="15" t="s">
        <v>117</v>
      </c>
      <c r="BM130" s="138" t="s">
        <v>130</v>
      </c>
    </row>
    <row r="131" spans="2:65" s="1" customFormat="1" ht="24.2" customHeight="1" x14ac:dyDescent="0.2">
      <c r="B131" s="30"/>
      <c r="C131" s="126" t="s">
        <v>117</v>
      </c>
      <c r="D131" s="126" t="s">
        <v>113</v>
      </c>
      <c r="E131" s="127" t="s">
        <v>131</v>
      </c>
      <c r="F131" s="128" t="s">
        <v>132</v>
      </c>
      <c r="G131" s="129" t="s">
        <v>116</v>
      </c>
      <c r="H131" s="130">
        <v>284</v>
      </c>
      <c r="I131" s="131"/>
      <c r="J131" s="132">
        <f>ROUND(I131*H131,2)</f>
        <v>0</v>
      </c>
      <c r="K131" s="133"/>
      <c r="L131" s="30"/>
      <c r="M131" s="134" t="s">
        <v>1</v>
      </c>
      <c r="N131" s="135" t="s">
        <v>38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117</v>
      </c>
      <c r="AT131" s="138" t="s">
        <v>113</v>
      </c>
      <c r="AU131" s="138" t="s">
        <v>80</v>
      </c>
      <c r="AY131" s="15" t="s">
        <v>111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5" t="s">
        <v>78</v>
      </c>
      <c r="BK131" s="139">
        <f>ROUND(I131*H131,2)</f>
        <v>0</v>
      </c>
      <c r="BL131" s="15" t="s">
        <v>117</v>
      </c>
      <c r="BM131" s="138" t="s">
        <v>133</v>
      </c>
    </row>
    <row r="132" spans="2:65" s="12" customFormat="1" ht="11.25" x14ac:dyDescent="0.2">
      <c r="B132" s="140"/>
      <c r="D132" s="141" t="s">
        <v>122</v>
      </c>
      <c r="E132" s="142" t="s">
        <v>1</v>
      </c>
      <c r="F132" s="143" t="s">
        <v>134</v>
      </c>
      <c r="H132" s="144">
        <v>263</v>
      </c>
      <c r="I132" s="145"/>
      <c r="L132" s="140"/>
      <c r="M132" s="146"/>
      <c r="T132" s="147"/>
      <c r="AT132" s="142" t="s">
        <v>122</v>
      </c>
      <c r="AU132" s="142" t="s">
        <v>80</v>
      </c>
      <c r="AV132" s="12" t="s">
        <v>80</v>
      </c>
      <c r="AW132" s="12" t="s">
        <v>30</v>
      </c>
      <c r="AX132" s="12" t="s">
        <v>73</v>
      </c>
      <c r="AY132" s="142" t="s">
        <v>111</v>
      </c>
    </row>
    <row r="133" spans="2:65" s="12" customFormat="1" ht="11.25" x14ac:dyDescent="0.2">
      <c r="B133" s="140"/>
      <c r="D133" s="141" t="s">
        <v>122</v>
      </c>
      <c r="E133" s="142" t="s">
        <v>1</v>
      </c>
      <c r="F133" s="143" t="s">
        <v>135</v>
      </c>
      <c r="H133" s="144">
        <v>21</v>
      </c>
      <c r="I133" s="145"/>
      <c r="L133" s="140"/>
      <c r="M133" s="146"/>
      <c r="T133" s="147"/>
      <c r="AT133" s="142" t="s">
        <v>122</v>
      </c>
      <c r="AU133" s="142" t="s">
        <v>80</v>
      </c>
      <c r="AV133" s="12" t="s">
        <v>80</v>
      </c>
      <c r="AW133" s="12" t="s">
        <v>30</v>
      </c>
      <c r="AX133" s="12" t="s">
        <v>73</v>
      </c>
      <c r="AY133" s="142" t="s">
        <v>111</v>
      </c>
    </row>
    <row r="134" spans="2:65" s="13" customFormat="1" ht="11.25" x14ac:dyDescent="0.2">
      <c r="B134" s="148"/>
      <c r="D134" s="141" t="s">
        <v>122</v>
      </c>
      <c r="E134" s="149" t="s">
        <v>1</v>
      </c>
      <c r="F134" s="150" t="s">
        <v>126</v>
      </c>
      <c r="H134" s="151">
        <v>284</v>
      </c>
      <c r="I134" s="152"/>
      <c r="L134" s="148"/>
      <c r="M134" s="153"/>
      <c r="T134" s="154"/>
      <c r="AT134" s="149" t="s">
        <v>122</v>
      </c>
      <c r="AU134" s="149" t="s">
        <v>80</v>
      </c>
      <c r="AV134" s="13" t="s">
        <v>117</v>
      </c>
      <c r="AW134" s="13" t="s">
        <v>30</v>
      </c>
      <c r="AX134" s="13" t="s">
        <v>78</v>
      </c>
      <c r="AY134" s="149" t="s">
        <v>111</v>
      </c>
    </row>
    <row r="135" spans="2:65" s="11" customFormat="1" ht="22.9" customHeight="1" x14ac:dyDescent="0.2">
      <c r="B135" s="114"/>
      <c r="D135" s="115" t="s">
        <v>72</v>
      </c>
      <c r="E135" s="124" t="s">
        <v>136</v>
      </c>
      <c r="F135" s="124" t="s">
        <v>137</v>
      </c>
      <c r="I135" s="117"/>
      <c r="J135" s="125">
        <f>BK135</f>
        <v>0</v>
      </c>
      <c r="L135" s="114"/>
      <c r="M135" s="119"/>
      <c r="P135" s="120">
        <f>SUM(P136:P149)</f>
        <v>0</v>
      </c>
      <c r="R135" s="120">
        <f>SUM(R136:R149)</f>
        <v>11.2728</v>
      </c>
      <c r="T135" s="121">
        <f>SUM(T136:T149)</f>
        <v>0</v>
      </c>
      <c r="AR135" s="115" t="s">
        <v>78</v>
      </c>
      <c r="AT135" s="122" t="s">
        <v>72</v>
      </c>
      <c r="AU135" s="122" t="s">
        <v>78</v>
      </c>
      <c r="AY135" s="115" t="s">
        <v>111</v>
      </c>
      <c r="BK135" s="123">
        <f>SUM(BK136:BK149)</f>
        <v>0</v>
      </c>
    </row>
    <row r="136" spans="2:65" s="1" customFormat="1" ht="24.2" customHeight="1" x14ac:dyDescent="0.2">
      <c r="B136" s="30"/>
      <c r="C136" s="126" t="s">
        <v>136</v>
      </c>
      <c r="D136" s="126" t="s">
        <v>113</v>
      </c>
      <c r="E136" s="127" t="s">
        <v>138</v>
      </c>
      <c r="F136" s="128" t="s">
        <v>139</v>
      </c>
      <c r="G136" s="129" t="s">
        <v>116</v>
      </c>
      <c r="H136" s="130">
        <v>263</v>
      </c>
      <c r="I136" s="131"/>
      <c r="J136" s="132">
        <f>ROUND(I136*H136,2)</f>
        <v>0</v>
      </c>
      <c r="K136" s="133"/>
      <c r="L136" s="30"/>
      <c r="M136" s="134" t="s">
        <v>1</v>
      </c>
      <c r="N136" s="135" t="s">
        <v>38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117</v>
      </c>
      <c r="AT136" s="138" t="s">
        <v>113</v>
      </c>
      <c r="AU136" s="138" t="s">
        <v>80</v>
      </c>
      <c r="AY136" s="15" t="s">
        <v>111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5" t="s">
        <v>78</v>
      </c>
      <c r="BK136" s="139">
        <f>ROUND(I136*H136,2)</f>
        <v>0</v>
      </c>
      <c r="BL136" s="15" t="s">
        <v>117</v>
      </c>
      <c r="BM136" s="138" t="s">
        <v>140</v>
      </c>
    </row>
    <row r="137" spans="2:65" s="12" customFormat="1" ht="11.25" x14ac:dyDescent="0.2">
      <c r="B137" s="140"/>
      <c r="D137" s="141" t="s">
        <v>122</v>
      </c>
      <c r="E137" s="142" t="s">
        <v>1</v>
      </c>
      <c r="F137" s="143" t="s">
        <v>141</v>
      </c>
      <c r="H137" s="144">
        <v>263</v>
      </c>
      <c r="I137" s="145"/>
      <c r="L137" s="140"/>
      <c r="M137" s="146"/>
      <c r="T137" s="147"/>
      <c r="AT137" s="142" t="s">
        <v>122</v>
      </c>
      <c r="AU137" s="142" t="s">
        <v>80</v>
      </c>
      <c r="AV137" s="12" t="s">
        <v>80</v>
      </c>
      <c r="AW137" s="12" t="s">
        <v>30</v>
      </c>
      <c r="AX137" s="12" t="s">
        <v>78</v>
      </c>
      <c r="AY137" s="142" t="s">
        <v>111</v>
      </c>
    </row>
    <row r="138" spans="2:65" s="1" customFormat="1" ht="37.9" customHeight="1" x14ac:dyDescent="0.2">
      <c r="B138" s="30"/>
      <c r="C138" s="126" t="s">
        <v>142</v>
      </c>
      <c r="D138" s="126" t="s">
        <v>113</v>
      </c>
      <c r="E138" s="127" t="s">
        <v>143</v>
      </c>
      <c r="F138" s="128" t="s">
        <v>144</v>
      </c>
      <c r="G138" s="129" t="s">
        <v>116</v>
      </c>
      <c r="H138" s="130">
        <v>21</v>
      </c>
      <c r="I138" s="131"/>
      <c r="J138" s="132">
        <f>ROUND(I138*H138,2)</f>
        <v>0</v>
      </c>
      <c r="K138" s="133"/>
      <c r="L138" s="30"/>
      <c r="M138" s="134" t="s">
        <v>1</v>
      </c>
      <c r="N138" s="135" t="s">
        <v>38</v>
      </c>
      <c r="P138" s="136">
        <f>O138*H138</f>
        <v>0</v>
      </c>
      <c r="Q138" s="136">
        <v>0.25008000000000002</v>
      </c>
      <c r="R138" s="136">
        <f>Q138*H138</f>
        <v>5.2516800000000003</v>
      </c>
      <c r="S138" s="136">
        <v>0</v>
      </c>
      <c r="T138" s="137">
        <f>S138*H138</f>
        <v>0</v>
      </c>
      <c r="AR138" s="138" t="s">
        <v>117</v>
      </c>
      <c r="AT138" s="138" t="s">
        <v>113</v>
      </c>
      <c r="AU138" s="138" t="s">
        <v>80</v>
      </c>
      <c r="AY138" s="15" t="s">
        <v>111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5" t="s">
        <v>78</v>
      </c>
      <c r="BK138" s="139">
        <f>ROUND(I138*H138,2)</f>
        <v>0</v>
      </c>
      <c r="BL138" s="15" t="s">
        <v>117</v>
      </c>
      <c r="BM138" s="138" t="s">
        <v>145</v>
      </c>
    </row>
    <row r="139" spans="2:65" s="1" customFormat="1" ht="24.2" customHeight="1" x14ac:dyDescent="0.2">
      <c r="B139" s="30"/>
      <c r="C139" s="126" t="s">
        <v>146</v>
      </c>
      <c r="D139" s="126" t="s">
        <v>113</v>
      </c>
      <c r="E139" s="127" t="s">
        <v>147</v>
      </c>
      <c r="F139" s="128" t="s">
        <v>148</v>
      </c>
      <c r="G139" s="129" t="s">
        <v>116</v>
      </c>
      <c r="H139" s="130">
        <v>263</v>
      </c>
      <c r="I139" s="131"/>
      <c r="J139" s="132">
        <f>ROUND(I139*H139,2)</f>
        <v>0</v>
      </c>
      <c r="K139" s="133"/>
      <c r="L139" s="30"/>
      <c r="M139" s="134" t="s">
        <v>1</v>
      </c>
      <c r="N139" s="135" t="s">
        <v>38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117</v>
      </c>
      <c r="AT139" s="138" t="s">
        <v>113</v>
      </c>
      <c r="AU139" s="138" t="s">
        <v>80</v>
      </c>
      <c r="AY139" s="15" t="s">
        <v>111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5" t="s">
        <v>78</v>
      </c>
      <c r="BK139" s="139">
        <f>ROUND(I139*H139,2)</f>
        <v>0</v>
      </c>
      <c r="BL139" s="15" t="s">
        <v>117</v>
      </c>
      <c r="BM139" s="138" t="s">
        <v>149</v>
      </c>
    </row>
    <row r="140" spans="2:65" s="1" customFormat="1" ht="24.2" customHeight="1" x14ac:dyDescent="0.2">
      <c r="B140" s="30"/>
      <c r="C140" s="126" t="s">
        <v>150</v>
      </c>
      <c r="D140" s="126" t="s">
        <v>113</v>
      </c>
      <c r="E140" s="127" t="s">
        <v>151</v>
      </c>
      <c r="F140" s="128" t="s">
        <v>152</v>
      </c>
      <c r="G140" s="129" t="s">
        <v>116</v>
      </c>
      <c r="H140" s="130">
        <v>263</v>
      </c>
      <c r="I140" s="131"/>
      <c r="J140" s="132">
        <f>ROUND(I140*H140,2)</f>
        <v>0</v>
      </c>
      <c r="K140" s="133"/>
      <c r="L140" s="30"/>
      <c r="M140" s="134" t="s">
        <v>1</v>
      </c>
      <c r="N140" s="135" t="s">
        <v>38</v>
      </c>
      <c r="P140" s="136">
        <f>O140*H140</f>
        <v>0</v>
      </c>
      <c r="Q140" s="136">
        <v>0</v>
      </c>
      <c r="R140" s="136">
        <f>Q140*H140</f>
        <v>0</v>
      </c>
      <c r="S140" s="136">
        <v>0</v>
      </c>
      <c r="T140" s="137">
        <f>S140*H140</f>
        <v>0</v>
      </c>
      <c r="AR140" s="138" t="s">
        <v>117</v>
      </c>
      <c r="AT140" s="138" t="s">
        <v>113</v>
      </c>
      <c r="AU140" s="138" t="s">
        <v>80</v>
      </c>
      <c r="AY140" s="15" t="s">
        <v>111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5" t="s">
        <v>78</v>
      </c>
      <c r="BK140" s="139">
        <f>ROUND(I140*H140,2)</f>
        <v>0</v>
      </c>
      <c r="BL140" s="15" t="s">
        <v>117</v>
      </c>
      <c r="BM140" s="138" t="s">
        <v>153</v>
      </c>
    </row>
    <row r="141" spans="2:65" s="1" customFormat="1" ht="33" customHeight="1" x14ac:dyDescent="0.2">
      <c r="B141" s="30"/>
      <c r="C141" s="126" t="s">
        <v>154</v>
      </c>
      <c r="D141" s="126" t="s">
        <v>113</v>
      </c>
      <c r="E141" s="127" t="s">
        <v>155</v>
      </c>
      <c r="F141" s="128" t="s">
        <v>156</v>
      </c>
      <c r="G141" s="129" t="s">
        <v>116</v>
      </c>
      <c r="H141" s="130">
        <v>263</v>
      </c>
      <c r="I141" s="131"/>
      <c r="J141" s="132">
        <f>ROUND(I141*H141,2)</f>
        <v>0</v>
      </c>
      <c r="K141" s="133"/>
      <c r="L141" s="30"/>
      <c r="M141" s="134" t="s">
        <v>1</v>
      </c>
      <c r="N141" s="135" t="s">
        <v>38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117</v>
      </c>
      <c r="AT141" s="138" t="s">
        <v>113</v>
      </c>
      <c r="AU141" s="138" t="s">
        <v>80</v>
      </c>
      <c r="AY141" s="15" t="s">
        <v>111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5" t="s">
        <v>78</v>
      </c>
      <c r="BK141" s="139">
        <f>ROUND(I141*H141,2)</f>
        <v>0</v>
      </c>
      <c r="BL141" s="15" t="s">
        <v>117</v>
      </c>
      <c r="BM141" s="138" t="s">
        <v>157</v>
      </c>
    </row>
    <row r="142" spans="2:65" s="1" customFormat="1" ht="24.2" customHeight="1" x14ac:dyDescent="0.2">
      <c r="B142" s="30"/>
      <c r="C142" s="126" t="s">
        <v>158</v>
      </c>
      <c r="D142" s="126" t="s">
        <v>113</v>
      </c>
      <c r="E142" s="127" t="s">
        <v>159</v>
      </c>
      <c r="F142" s="128" t="s">
        <v>160</v>
      </c>
      <c r="G142" s="129" t="s">
        <v>116</v>
      </c>
      <c r="H142" s="130">
        <v>21</v>
      </c>
      <c r="I142" s="131"/>
      <c r="J142" s="132">
        <f>ROUND(I142*H142,2)</f>
        <v>0</v>
      </c>
      <c r="K142" s="133"/>
      <c r="L142" s="30"/>
      <c r="M142" s="134" t="s">
        <v>1</v>
      </c>
      <c r="N142" s="135" t="s">
        <v>38</v>
      </c>
      <c r="P142" s="136">
        <f>O142*H142</f>
        <v>0</v>
      </c>
      <c r="Q142" s="136">
        <v>0.11162</v>
      </c>
      <c r="R142" s="136">
        <f>Q142*H142</f>
        <v>2.34402</v>
      </c>
      <c r="S142" s="136">
        <v>0</v>
      </c>
      <c r="T142" s="137">
        <f>S142*H142</f>
        <v>0</v>
      </c>
      <c r="AR142" s="138" t="s">
        <v>117</v>
      </c>
      <c r="AT142" s="138" t="s">
        <v>113</v>
      </c>
      <c r="AU142" s="138" t="s">
        <v>80</v>
      </c>
      <c r="AY142" s="15" t="s">
        <v>111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5" t="s">
        <v>78</v>
      </c>
      <c r="BK142" s="139">
        <f>ROUND(I142*H142,2)</f>
        <v>0</v>
      </c>
      <c r="BL142" s="15" t="s">
        <v>117</v>
      </c>
      <c r="BM142" s="138" t="s">
        <v>161</v>
      </c>
    </row>
    <row r="143" spans="2:65" s="12" customFormat="1" ht="11.25" x14ac:dyDescent="0.2">
      <c r="B143" s="140"/>
      <c r="D143" s="141" t="s">
        <v>122</v>
      </c>
      <c r="E143" s="142" t="s">
        <v>1</v>
      </c>
      <c r="F143" s="143" t="s">
        <v>162</v>
      </c>
      <c r="H143" s="144">
        <v>21</v>
      </c>
      <c r="I143" s="145"/>
      <c r="L143" s="140"/>
      <c r="M143" s="146"/>
      <c r="T143" s="147"/>
      <c r="AT143" s="142" t="s">
        <v>122</v>
      </c>
      <c r="AU143" s="142" t="s">
        <v>80</v>
      </c>
      <c r="AV143" s="12" t="s">
        <v>80</v>
      </c>
      <c r="AW143" s="12" t="s">
        <v>30</v>
      </c>
      <c r="AX143" s="12" t="s">
        <v>78</v>
      </c>
      <c r="AY143" s="142" t="s">
        <v>111</v>
      </c>
    </row>
    <row r="144" spans="2:65" s="1" customFormat="1" ht="24.2" customHeight="1" x14ac:dyDescent="0.2">
      <c r="B144" s="30"/>
      <c r="C144" s="155" t="s">
        <v>163</v>
      </c>
      <c r="D144" s="155" t="s">
        <v>164</v>
      </c>
      <c r="E144" s="156" t="s">
        <v>165</v>
      </c>
      <c r="F144" s="157" t="s">
        <v>166</v>
      </c>
      <c r="G144" s="158" t="s">
        <v>116</v>
      </c>
      <c r="H144" s="159">
        <v>10.815</v>
      </c>
      <c r="I144" s="160"/>
      <c r="J144" s="161">
        <f>ROUND(I144*H144,2)</f>
        <v>0</v>
      </c>
      <c r="K144" s="162"/>
      <c r="L144" s="163"/>
      <c r="M144" s="164" t="s">
        <v>1</v>
      </c>
      <c r="N144" s="165" t="s">
        <v>38</v>
      </c>
      <c r="P144" s="136">
        <f>O144*H144</f>
        <v>0</v>
      </c>
      <c r="Q144" s="136">
        <v>0.17</v>
      </c>
      <c r="R144" s="136">
        <f>Q144*H144</f>
        <v>1.8385500000000001</v>
      </c>
      <c r="S144" s="136">
        <v>0</v>
      </c>
      <c r="T144" s="137">
        <f>S144*H144</f>
        <v>0</v>
      </c>
      <c r="AR144" s="138" t="s">
        <v>150</v>
      </c>
      <c r="AT144" s="138" t="s">
        <v>164</v>
      </c>
      <c r="AU144" s="138" t="s">
        <v>80</v>
      </c>
      <c r="AY144" s="15" t="s">
        <v>111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5" t="s">
        <v>78</v>
      </c>
      <c r="BK144" s="139">
        <f>ROUND(I144*H144,2)</f>
        <v>0</v>
      </c>
      <c r="BL144" s="15" t="s">
        <v>117</v>
      </c>
      <c r="BM144" s="138" t="s">
        <v>167</v>
      </c>
    </row>
    <row r="145" spans="2:65" s="12" customFormat="1" ht="11.25" x14ac:dyDescent="0.2">
      <c r="B145" s="140"/>
      <c r="D145" s="141" t="s">
        <v>122</v>
      </c>
      <c r="E145" s="142" t="s">
        <v>1</v>
      </c>
      <c r="F145" s="143" t="s">
        <v>168</v>
      </c>
      <c r="H145" s="144">
        <v>10.5</v>
      </c>
      <c r="I145" s="145"/>
      <c r="L145" s="140"/>
      <c r="M145" s="146"/>
      <c r="T145" s="147"/>
      <c r="AT145" s="142" t="s">
        <v>122</v>
      </c>
      <c r="AU145" s="142" t="s">
        <v>80</v>
      </c>
      <c r="AV145" s="12" t="s">
        <v>80</v>
      </c>
      <c r="AW145" s="12" t="s">
        <v>30</v>
      </c>
      <c r="AX145" s="12" t="s">
        <v>78</v>
      </c>
      <c r="AY145" s="142" t="s">
        <v>111</v>
      </c>
    </row>
    <row r="146" spans="2:65" s="12" customFormat="1" ht="11.25" x14ac:dyDescent="0.2">
      <c r="B146" s="140"/>
      <c r="D146" s="141" t="s">
        <v>122</v>
      </c>
      <c r="F146" s="143" t="s">
        <v>169</v>
      </c>
      <c r="H146" s="144">
        <v>10.815</v>
      </c>
      <c r="I146" s="145"/>
      <c r="L146" s="140"/>
      <c r="M146" s="146"/>
      <c r="T146" s="147"/>
      <c r="AT146" s="142" t="s">
        <v>122</v>
      </c>
      <c r="AU146" s="142" t="s">
        <v>80</v>
      </c>
      <c r="AV146" s="12" t="s">
        <v>80</v>
      </c>
      <c r="AW146" s="12" t="s">
        <v>4</v>
      </c>
      <c r="AX146" s="12" t="s">
        <v>78</v>
      </c>
      <c r="AY146" s="142" t="s">
        <v>111</v>
      </c>
    </row>
    <row r="147" spans="2:65" s="1" customFormat="1" ht="24.2" customHeight="1" x14ac:dyDescent="0.2">
      <c r="B147" s="30"/>
      <c r="C147" s="155" t="s">
        <v>170</v>
      </c>
      <c r="D147" s="155" t="s">
        <v>164</v>
      </c>
      <c r="E147" s="156" t="s">
        <v>171</v>
      </c>
      <c r="F147" s="157" t="s">
        <v>172</v>
      </c>
      <c r="G147" s="158" t="s">
        <v>116</v>
      </c>
      <c r="H147" s="159">
        <v>10.815</v>
      </c>
      <c r="I147" s="160"/>
      <c r="J147" s="161">
        <f>ROUND(I147*H147,2)</f>
        <v>0</v>
      </c>
      <c r="K147" s="162"/>
      <c r="L147" s="163"/>
      <c r="M147" s="164" t="s">
        <v>1</v>
      </c>
      <c r="N147" s="165" t="s">
        <v>38</v>
      </c>
      <c r="P147" s="136">
        <f>O147*H147</f>
        <v>0</v>
      </c>
      <c r="Q147" s="136">
        <v>0.17</v>
      </c>
      <c r="R147" s="136">
        <f>Q147*H147</f>
        <v>1.8385500000000001</v>
      </c>
      <c r="S147" s="136">
        <v>0</v>
      </c>
      <c r="T147" s="137">
        <f>S147*H147</f>
        <v>0</v>
      </c>
      <c r="AR147" s="138" t="s">
        <v>150</v>
      </c>
      <c r="AT147" s="138" t="s">
        <v>164</v>
      </c>
      <c r="AU147" s="138" t="s">
        <v>80</v>
      </c>
      <c r="AY147" s="15" t="s">
        <v>111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5" t="s">
        <v>78</v>
      </c>
      <c r="BK147" s="139">
        <f>ROUND(I147*H147,2)</f>
        <v>0</v>
      </c>
      <c r="BL147" s="15" t="s">
        <v>117</v>
      </c>
      <c r="BM147" s="138" t="s">
        <v>173</v>
      </c>
    </row>
    <row r="148" spans="2:65" s="12" customFormat="1" ht="11.25" x14ac:dyDescent="0.2">
      <c r="B148" s="140"/>
      <c r="D148" s="141" t="s">
        <v>122</v>
      </c>
      <c r="E148" s="142" t="s">
        <v>1</v>
      </c>
      <c r="F148" s="143" t="s">
        <v>168</v>
      </c>
      <c r="H148" s="144">
        <v>10.5</v>
      </c>
      <c r="I148" s="145"/>
      <c r="L148" s="140"/>
      <c r="M148" s="146"/>
      <c r="T148" s="147"/>
      <c r="AT148" s="142" t="s">
        <v>122</v>
      </c>
      <c r="AU148" s="142" t="s">
        <v>80</v>
      </c>
      <c r="AV148" s="12" t="s">
        <v>80</v>
      </c>
      <c r="AW148" s="12" t="s">
        <v>30</v>
      </c>
      <c r="AX148" s="12" t="s">
        <v>78</v>
      </c>
      <c r="AY148" s="142" t="s">
        <v>111</v>
      </c>
    </row>
    <row r="149" spans="2:65" s="12" customFormat="1" ht="11.25" x14ac:dyDescent="0.2">
      <c r="B149" s="140"/>
      <c r="D149" s="141" t="s">
        <v>122</v>
      </c>
      <c r="F149" s="143" t="s">
        <v>169</v>
      </c>
      <c r="H149" s="144">
        <v>10.815</v>
      </c>
      <c r="I149" s="145"/>
      <c r="L149" s="140"/>
      <c r="M149" s="146"/>
      <c r="T149" s="147"/>
      <c r="AT149" s="142" t="s">
        <v>122</v>
      </c>
      <c r="AU149" s="142" t="s">
        <v>80</v>
      </c>
      <c r="AV149" s="12" t="s">
        <v>80</v>
      </c>
      <c r="AW149" s="12" t="s">
        <v>4</v>
      </c>
      <c r="AX149" s="12" t="s">
        <v>78</v>
      </c>
      <c r="AY149" s="142" t="s">
        <v>111</v>
      </c>
    </row>
    <row r="150" spans="2:65" s="11" customFormat="1" ht="22.9" customHeight="1" x14ac:dyDescent="0.2">
      <c r="B150" s="114"/>
      <c r="D150" s="115" t="s">
        <v>72</v>
      </c>
      <c r="E150" s="124" t="s">
        <v>150</v>
      </c>
      <c r="F150" s="124" t="s">
        <v>174</v>
      </c>
      <c r="I150" s="117"/>
      <c r="J150" s="125">
        <f>BK150</f>
        <v>0</v>
      </c>
      <c r="L150" s="114"/>
      <c r="M150" s="119"/>
      <c r="P150" s="120">
        <f>SUM(P151:P153)</f>
        <v>0</v>
      </c>
      <c r="R150" s="120">
        <f>SUM(R151:R153)</f>
        <v>2.8473999999999999</v>
      </c>
      <c r="T150" s="121">
        <f>SUM(T151:T153)</f>
        <v>0</v>
      </c>
      <c r="AR150" s="115" t="s">
        <v>78</v>
      </c>
      <c r="AT150" s="122" t="s">
        <v>72</v>
      </c>
      <c r="AU150" s="122" t="s">
        <v>78</v>
      </c>
      <c r="AY150" s="115" t="s">
        <v>111</v>
      </c>
      <c r="BK150" s="123">
        <f>SUM(BK151:BK153)</f>
        <v>0</v>
      </c>
    </row>
    <row r="151" spans="2:65" s="1" customFormat="1" ht="24.2" customHeight="1" x14ac:dyDescent="0.2">
      <c r="B151" s="30"/>
      <c r="C151" s="126" t="s">
        <v>175</v>
      </c>
      <c r="D151" s="126" t="s">
        <v>113</v>
      </c>
      <c r="E151" s="127" t="s">
        <v>176</v>
      </c>
      <c r="F151" s="128" t="s">
        <v>177</v>
      </c>
      <c r="G151" s="129" t="s">
        <v>178</v>
      </c>
      <c r="H151" s="130">
        <v>4</v>
      </c>
      <c r="I151" s="131"/>
      <c r="J151" s="132">
        <f>ROUND(I151*H151,2)</f>
        <v>0</v>
      </c>
      <c r="K151" s="133"/>
      <c r="L151" s="30"/>
      <c r="M151" s="134" t="s">
        <v>1</v>
      </c>
      <c r="N151" s="135" t="s">
        <v>38</v>
      </c>
      <c r="P151" s="136">
        <f>O151*H151</f>
        <v>0</v>
      </c>
      <c r="Q151" s="136">
        <v>0.42368</v>
      </c>
      <c r="R151" s="136">
        <f>Q151*H151</f>
        <v>1.69472</v>
      </c>
      <c r="S151" s="136">
        <v>0</v>
      </c>
      <c r="T151" s="137">
        <f>S151*H151</f>
        <v>0</v>
      </c>
      <c r="AR151" s="138" t="s">
        <v>117</v>
      </c>
      <c r="AT151" s="138" t="s">
        <v>113</v>
      </c>
      <c r="AU151" s="138" t="s">
        <v>80</v>
      </c>
      <c r="AY151" s="15" t="s">
        <v>111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5" t="s">
        <v>78</v>
      </c>
      <c r="BK151" s="139">
        <f>ROUND(I151*H151,2)</f>
        <v>0</v>
      </c>
      <c r="BL151" s="15" t="s">
        <v>117</v>
      </c>
      <c r="BM151" s="138" t="s">
        <v>179</v>
      </c>
    </row>
    <row r="152" spans="2:65" s="1" customFormat="1" ht="24.2" customHeight="1" x14ac:dyDescent="0.2">
      <c r="B152" s="30"/>
      <c r="C152" s="126" t="s">
        <v>180</v>
      </c>
      <c r="D152" s="126" t="s">
        <v>113</v>
      </c>
      <c r="E152" s="127" t="s">
        <v>181</v>
      </c>
      <c r="F152" s="128" t="s">
        <v>182</v>
      </c>
      <c r="G152" s="129" t="s">
        <v>178</v>
      </c>
      <c r="H152" s="130">
        <v>2</v>
      </c>
      <c r="I152" s="131"/>
      <c r="J152" s="132">
        <f>ROUND(I152*H152,2)</f>
        <v>0</v>
      </c>
      <c r="K152" s="133"/>
      <c r="L152" s="30"/>
      <c r="M152" s="134" t="s">
        <v>1</v>
      </c>
      <c r="N152" s="135" t="s">
        <v>38</v>
      </c>
      <c r="P152" s="136">
        <f>O152*H152</f>
        <v>0</v>
      </c>
      <c r="Q152" s="136">
        <v>0.42080000000000001</v>
      </c>
      <c r="R152" s="136">
        <f>Q152*H152</f>
        <v>0.84160000000000001</v>
      </c>
      <c r="S152" s="136">
        <v>0</v>
      </c>
      <c r="T152" s="137">
        <f>S152*H152</f>
        <v>0</v>
      </c>
      <c r="AR152" s="138" t="s">
        <v>117</v>
      </c>
      <c r="AT152" s="138" t="s">
        <v>113</v>
      </c>
      <c r="AU152" s="138" t="s">
        <v>80</v>
      </c>
      <c r="AY152" s="15" t="s">
        <v>111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5" t="s">
        <v>78</v>
      </c>
      <c r="BK152" s="139">
        <f>ROUND(I152*H152,2)</f>
        <v>0</v>
      </c>
      <c r="BL152" s="15" t="s">
        <v>117</v>
      </c>
      <c r="BM152" s="138" t="s">
        <v>183</v>
      </c>
    </row>
    <row r="153" spans="2:65" s="1" customFormat="1" ht="33" customHeight="1" x14ac:dyDescent="0.2">
      <c r="B153" s="30"/>
      <c r="C153" s="126" t="s">
        <v>8</v>
      </c>
      <c r="D153" s="126" t="s">
        <v>113</v>
      </c>
      <c r="E153" s="127" t="s">
        <v>184</v>
      </c>
      <c r="F153" s="128" t="s">
        <v>185</v>
      </c>
      <c r="G153" s="129" t="s">
        <v>178</v>
      </c>
      <c r="H153" s="130">
        <v>1</v>
      </c>
      <c r="I153" s="131"/>
      <c r="J153" s="132">
        <f>ROUND(I153*H153,2)</f>
        <v>0</v>
      </c>
      <c r="K153" s="133"/>
      <c r="L153" s="30"/>
      <c r="M153" s="134" t="s">
        <v>1</v>
      </c>
      <c r="N153" s="135" t="s">
        <v>38</v>
      </c>
      <c r="P153" s="136">
        <f>O153*H153</f>
        <v>0</v>
      </c>
      <c r="Q153" s="136">
        <v>0.31108000000000002</v>
      </c>
      <c r="R153" s="136">
        <f>Q153*H153</f>
        <v>0.31108000000000002</v>
      </c>
      <c r="S153" s="136">
        <v>0</v>
      </c>
      <c r="T153" s="137">
        <f>S153*H153</f>
        <v>0</v>
      </c>
      <c r="AR153" s="138" t="s">
        <v>117</v>
      </c>
      <c r="AT153" s="138" t="s">
        <v>113</v>
      </c>
      <c r="AU153" s="138" t="s">
        <v>80</v>
      </c>
      <c r="AY153" s="15" t="s">
        <v>111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5" t="s">
        <v>78</v>
      </c>
      <c r="BK153" s="139">
        <f>ROUND(I153*H153,2)</f>
        <v>0</v>
      </c>
      <c r="BL153" s="15" t="s">
        <v>117</v>
      </c>
      <c r="BM153" s="138" t="s">
        <v>186</v>
      </c>
    </row>
    <row r="154" spans="2:65" s="11" customFormat="1" ht="22.9" customHeight="1" x14ac:dyDescent="0.2">
      <c r="B154" s="114"/>
      <c r="D154" s="115" t="s">
        <v>72</v>
      </c>
      <c r="E154" s="124" t="s">
        <v>154</v>
      </c>
      <c r="F154" s="124" t="s">
        <v>187</v>
      </c>
      <c r="I154" s="117"/>
      <c r="J154" s="125">
        <f>BK154</f>
        <v>0</v>
      </c>
      <c r="L154" s="114"/>
      <c r="M154" s="119"/>
      <c r="P154" s="120">
        <f>SUM(P155:P165)</f>
        <v>0</v>
      </c>
      <c r="R154" s="120">
        <f>SUM(R155:R165)</f>
        <v>11.333019999999999</v>
      </c>
      <c r="T154" s="121">
        <f>SUM(T155:T165)</f>
        <v>0</v>
      </c>
      <c r="AR154" s="115" t="s">
        <v>78</v>
      </c>
      <c r="AT154" s="122" t="s">
        <v>72</v>
      </c>
      <c r="AU154" s="122" t="s">
        <v>78</v>
      </c>
      <c r="AY154" s="115" t="s">
        <v>111</v>
      </c>
      <c r="BK154" s="123">
        <f>SUM(BK155:BK165)</f>
        <v>0</v>
      </c>
    </row>
    <row r="155" spans="2:65" s="1" customFormat="1" ht="24.2" customHeight="1" x14ac:dyDescent="0.2">
      <c r="B155" s="30"/>
      <c r="C155" s="126" t="s">
        <v>188</v>
      </c>
      <c r="D155" s="126" t="s">
        <v>113</v>
      </c>
      <c r="E155" s="127" t="s">
        <v>189</v>
      </c>
      <c r="F155" s="128" t="s">
        <v>190</v>
      </c>
      <c r="G155" s="129" t="s">
        <v>191</v>
      </c>
      <c r="H155" s="130">
        <v>23</v>
      </c>
      <c r="I155" s="131"/>
      <c r="J155" s="132">
        <f>ROUND(I155*H155,2)</f>
        <v>0</v>
      </c>
      <c r="K155" s="133"/>
      <c r="L155" s="30"/>
      <c r="M155" s="134" t="s">
        <v>1</v>
      </c>
      <c r="N155" s="135" t="s">
        <v>38</v>
      </c>
      <c r="P155" s="136">
        <f>O155*H155</f>
        <v>0</v>
      </c>
      <c r="Q155" s="136">
        <v>1.2999999999999999E-4</v>
      </c>
      <c r="R155" s="136">
        <f>Q155*H155</f>
        <v>2.9899999999999996E-3</v>
      </c>
      <c r="S155" s="136">
        <v>0</v>
      </c>
      <c r="T155" s="137">
        <f>S155*H155</f>
        <v>0</v>
      </c>
      <c r="AR155" s="138" t="s">
        <v>117</v>
      </c>
      <c r="AT155" s="138" t="s">
        <v>113</v>
      </c>
      <c r="AU155" s="138" t="s">
        <v>80</v>
      </c>
      <c r="AY155" s="15" t="s">
        <v>111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5" t="s">
        <v>78</v>
      </c>
      <c r="BK155" s="139">
        <f>ROUND(I155*H155,2)</f>
        <v>0</v>
      </c>
      <c r="BL155" s="15" t="s">
        <v>117</v>
      </c>
      <c r="BM155" s="138" t="s">
        <v>192</v>
      </c>
    </row>
    <row r="156" spans="2:65" s="12" customFormat="1" ht="11.25" x14ac:dyDescent="0.2">
      <c r="B156" s="140"/>
      <c r="D156" s="141" t="s">
        <v>122</v>
      </c>
      <c r="E156" s="142" t="s">
        <v>1</v>
      </c>
      <c r="F156" s="143" t="s">
        <v>193</v>
      </c>
      <c r="H156" s="144">
        <v>23</v>
      </c>
      <c r="I156" s="145"/>
      <c r="L156" s="140"/>
      <c r="M156" s="146"/>
      <c r="T156" s="147"/>
      <c r="AT156" s="142" t="s">
        <v>122</v>
      </c>
      <c r="AU156" s="142" t="s">
        <v>80</v>
      </c>
      <c r="AV156" s="12" t="s">
        <v>80</v>
      </c>
      <c r="AW156" s="12" t="s">
        <v>30</v>
      </c>
      <c r="AX156" s="12" t="s">
        <v>78</v>
      </c>
      <c r="AY156" s="142" t="s">
        <v>111</v>
      </c>
    </row>
    <row r="157" spans="2:65" s="1" customFormat="1" ht="24.2" customHeight="1" x14ac:dyDescent="0.2">
      <c r="B157" s="30"/>
      <c r="C157" s="126" t="s">
        <v>194</v>
      </c>
      <c r="D157" s="126" t="s">
        <v>113</v>
      </c>
      <c r="E157" s="127" t="s">
        <v>195</v>
      </c>
      <c r="F157" s="128" t="s">
        <v>196</v>
      </c>
      <c r="G157" s="129" t="s">
        <v>116</v>
      </c>
      <c r="H157" s="130">
        <v>7.5</v>
      </c>
      <c r="I157" s="131"/>
      <c r="J157" s="132">
        <f>ROUND(I157*H157,2)</f>
        <v>0</v>
      </c>
      <c r="K157" s="133"/>
      <c r="L157" s="30"/>
      <c r="M157" s="134" t="s">
        <v>1</v>
      </c>
      <c r="N157" s="135" t="s">
        <v>38</v>
      </c>
      <c r="P157" s="136">
        <f>O157*H157</f>
        <v>0</v>
      </c>
      <c r="Q157" s="136">
        <v>1.4499999999999999E-3</v>
      </c>
      <c r="R157" s="136">
        <f>Q157*H157</f>
        <v>1.0874999999999999E-2</v>
      </c>
      <c r="S157" s="136">
        <v>0</v>
      </c>
      <c r="T157" s="137">
        <f>S157*H157</f>
        <v>0</v>
      </c>
      <c r="AR157" s="138" t="s">
        <v>117</v>
      </c>
      <c r="AT157" s="138" t="s">
        <v>113</v>
      </c>
      <c r="AU157" s="138" t="s">
        <v>80</v>
      </c>
      <c r="AY157" s="15" t="s">
        <v>111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5" t="s">
        <v>78</v>
      </c>
      <c r="BK157" s="139">
        <f>ROUND(I157*H157,2)</f>
        <v>0</v>
      </c>
      <c r="BL157" s="15" t="s">
        <v>117</v>
      </c>
      <c r="BM157" s="138" t="s">
        <v>197</v>
      </c>
    </row>
    <row r="158" spans="2:65" s="12" customFormat="1" ht="11.25" x14ac:dyDescent="0.2">
      <c r="B158" s="140"/>
      <c r="D158" s="141" t="s">
        <v>122</v>
      </c>
      <c r="E158" s="142" t="s">
        <v>1</v>
      </c>
      <c r="F158" s="143" t="s">
        <v>198</v>
      </c>
      <c r="H158" s="144">
        <v>7.5</v>
      </c>
      <c r="I158" s="145"/>
      <c r="L158" s="140"/>
      <c r="M158" s="146"/>
      <c r="T158" s="147"/>
      <c r="AT158" s="142" t="s">
        <v>122</v>
      </c>
      <c r="AU158" s="142" t="s">
        <v>80</v>
      </c>
      <c r="AV158" s="12" t="s">
        <v>80</v>
      </c>
      <c r="AW158" s="12" t="s">
        <v>30</v>
      </c>
      <c r="AX158" s="12" t="s">
        <v>78</v>
      </c>
      <c r="AY158" s="142" t="s">
        <v>111</v>
      </c>
    </row>
    <row r="159" spans="2:65" s="1" customFormat="1" ht="16.5" customHeight="1" x14ac:dyDescent="0.2">
      <c r="B159" s="30"/>
      <c r="C159" s="126" t="s">
        <v>199</v>
      </c>
      <c r="D159" s="126" t="s">
        <v>113</v>
      </c>
      <c r="E159" s="127" t="s">
        <v>200</v>
      </c>
      <c r="F159" s="128" t="s">
        <v>201</v>
      </c>
      <c r="G159" s="129" t="s">
        <v>191</v>
      </c>
      <c r="H159" s="130">
        <v>23</v>
      </c>
      <c r="I159" s="131"/>
      <c r="J159" s="132">
        <f>ROUND(I159*H159,2)</f>
        <v>0</v>
      </c>
      <c r="K159" s="133"/>
      <c r="L159" s="30"/>
      <c r="M159" s="134" t="s">
        <v>1</v>
      </c>
      <c r="N159" s="135" t="s">
        <v>38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117</v>
      </c>
      <c r="AT159" s="138" t="s">
        <v>113</v>
      </c>
      <c r="AU159" s="138" t="s">
        <v>80</v>
      </c>
      <c r="AY159" s="15" t="s">
        <v>111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5" t="s">
        <v>78</v>
      </c>
      <c r="BK159" s="139">
        <f>ROUND(I159*H159,2)</f>
        <v>0</v>
      </c>
      <c r="BL159" s="15" t="s">
        <v>117</v>
      </c>
      <c r="BM159" s="138" t="s">
        <v>202</v>
      </c>
    </row>
    <row r="160" spans="2:65" s="1" customFormat="1" ht="16.5" customHeight="1" x14ac:dyDescent="0.2">
      <c r="B160" s="30"/>
      <c r="C160" s="126" t="s">
        <v>203</v>
      </c>
      <c r="D160" s="126" t="s">
        <v>113</v>
      </c>
      <c r="E160" s="127" t="s">
        <v>204</v>
      </c>
      <c r="F160" s="128" t="s">
        <v>205</v>
      </c>
      <c r="G160" s="129" t="s">
        <v>116</v>
      </c>
      <c r="H160" s="130">
        <v>7.5</v>
      </c>
      <c r="I160" s="131"/>
      <c r="J160" s="132">
        <f>ROUND(I160*H160,2)</f>
        <v>0</v>
      </c>
      <c r="K160" s="133"/>
      <c r="L160" s="30"/>
      <c r="M160" s="134" t="s">
        <v>1</v>
      </c>
      <c r="N160" s="135" t="s">
        <v>38</v>
      </c>
      <c r="P160" s="136">
        <f>O160*H160</f>
        <v>0</v>
      </c>
      <c r="Q160" s="136">
        <v>1.0000000000000001E-5</v>
      </c>
      <c r="R160" s="136">
        <f>Q160*H160</f>
        <v>7.5000000000000007E-5</v>
      </c>
      <c r="S160" s="136">
        <v>0</v>
      </c>
      <c r="T160" s="137">
        <f>S160*H160</f>
        <v>0</v>
      </c>
      <c r="AR160" s="138" t="s">
        <v>117</v>
      </c>
      <c r="AT160" s="138" t="s">
        <v>113</v>
      </c>
      <c r="AU160" s="138" t="s">
        <v>80</v>
      </c>
      <c r="AY160" s="15" t="s">
        <v>111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5" t="s">
        <v>78</v>
      </c>
      <c r="BK160" s="139">
        <f>ROUND(I160*H160,2)</f>
        <v>0</v>
      </c>
      <c r="BL160" s="15" t="s">
        <v>117</v>
      </c>
      <c r="BM160" s="138" t="s">
        <v>206</v>
      </c>
    </row>
    <row r="161" spans="2:65" s="1" customFormat="1" ht="24.2" customHeight="1" x14ac:dyDescent="0.2">
      <c r="B161" s="30"/>
      <c r="C161" s="126" t="s">
        <v>207</v>
      </c>
      <c r="D161" s="126" t="s">
        <v>113</v>
      </c>
      <c r="E161" s="127" t="s">
        <v>208</v>
      </c>
      <c r="F161" s="128" t="s">
        <v>209</v>
      </c>
      <c r="G161" s="129" t="s">
        <v>191</v>
      </c>
      <c r="H161" s="130">
        <v>31</v>
      </c>
      <c r="I161" s="131"/>
      <c r="J161" s="132">
        <f>ROUND(I161*H161,2)</f>
        <v>0</v>
      </c>
      <c r="K161" s="133"/>
      <c r="L161" s="30"/>
      <c r="M161" s="134" t="s">
        <v>1</v>
      </c>
      <c r="N161" s="135" t="s">
        <v>38</v>
      </c>
      <c r="P161" s="136">
        <f>O161*H161</f>
        <v>0</v>
      </c>
      <c r="Q161" s="136">
        <v>0</v>
      </c>
      <c r="R161" s="136">
        <f>Q161*H161</f>
        <v>0</v>
      </c>
      <c r="S161" s="136">
        <v>0</v>
      </c>
      <c r="T161" s="137">
        <f>S161*H161</f>
        <v>0</v>
      </c>
      <c r="AR161" s="138" t="s">
        <v>117</v>
      </c>
      <c r="AT161" s="138" t="s">
        <v>113</v>
      </c>
      <c r="AU161" s="138" t="s">
        <v>80</v>
      </c>
      <c r="AY161" s="15" t="s">
        <v>111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5" t="s">
        <v>78</v>
      </c>
      <c r="BK161" s="139">
        <f>ROUND(I161*H161,2)</f>
        <v>0</v>
      </c>
      <c r="BL161" s="15" t="s">
        <v>117</v>
      </c>
      <c r="BM161" s="138" t="s">
        <v>210</v>
      </c>
    </row>
    <row r="162" spans="2:65" s="12" customFormat="1" ht="11.25" x14ac:dyDescent="0.2">
      <c r="B162" s="140"/>
      <c r="D162" s="141" t="s">
        <v>122</v>
      </c>
      <c r="E162" s="142" t="s">
        <v>1</v>
      </c>
      <c r="F162" s="143" t="s">
        <v>211</v>
      </c>
      <c r="H162" s="144">
        <v>31</v>
      </c>
      <c r="I162" s="145"/>
      <c r="L162" s="140"/>
      <c r="M162" s="146"/>
      <c r="T162" s="147"/>
      <c r="AT162" s="142" t="s">
        <v>122</v>
      </c>
      <c r="AU162" s="142" t="s">
        <v>80</v>
      </c>
      <c r="AV162" s="12" t="s">
        <v>80</v>
      </c>
      <c r="AW162" s="12" t="s">
        <v>30</v>
      </c>
      <c r="AX162" s="12" t="s">
        <v>78</v>
      </c>
      <c r="AY162" s="142" t="s">
        <v>111</v>
      </c>
    </row>
    <row r="163" spans="2:65" s="1" customFormat="1" ht="24.2" customHeight="1" x14ac:dyDescent="0.2">
      <c r="B163" s="30"/>
      <c r="C163" s="126" t="s">
        <v>7</v>
      </c>
      <c r="D163" s="126" t="s">
        <v>113</v>
      </c>
      <c r="E163" s="127" t="s">
        <v>212</v>
      </c>
      <c r="F163" s="128" t="s">
        <v>213</v>
      </c>
      <c r="G163" s="129" t="s">
        <v>191</v>
      </c>
      <c r="H163" s="130">
        <v>31</v>
      </c>
      <c r="I163" s="131"/>
      <c r="J163" s="132">
        <f>ROUND(I163*H163,2)</f>
        <v>0</v>
      </c>
      <c r="K163" s="133"/>
      <c r="L163" s="30"/>
      <c r="M163" s="134" t="s">
        <v>1</v>
      </c>
      <c r="N163" s="135" t="s">
        <v>38</v>
      </c>
      <c r="P163" s="136">
        <f>O163*H163</f>
        <v>0</v>
      </c>
      <c r="Q163" s="136">
        <v>5.0000000000000002E-5</v>
      </c>
      <c r="R163" s="136">
        <f>Q163*H163</f>
        <v>1.5500000000000002E-3</v>
      </c>
      <c r="S163" s="136">
        <v>0</v>
      </c>
      <c r="T163" s="137">
        <f>S163*H163</f>
        <v>0</v>
      </c>
      <c r="AR163" s="138" t="s">
        <v>117</v>
      </c>
      <c r="AT163" s="138" t="s">
        <v>113</v>
      </c>
      <c r="AU163" s="138" t="s">
        <v>80</v>
      </c>
      <c r="AY163" s="15" t="s">
        <v>111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5" t="s">
        <v>78</v>
      </c>
      <c r="BK163" s="139">
        <f>ROUND(I163*H163,2)</f>
        <v>0</v>
      </c>
      <c r="BL163" s="15" t="s">
        <v>117</v>
      </c>
      <c r="BM163" s="138" t="s">
        <v>214</v>
      </c>
    </row>
    <row r="164" spans="2:65" s="1" customFormat="1" ht="16.5" customHeight="1" x14ac:dyDescent="0.2">
      <c r="B164" s="30"/>
      <c r="C164" s="126" t="s">
        <v>215</v>
      </c>
      <c r="D164" s="126" t="s">
        <v>113</v>
      </c>
      <c r="E164" s="127" t="s">
        <v>216</v>
      </c>
      <c r="F164" s="128" t="s">
        <v>217</v>
      </c>
      <c r="G164" s="129" t="s">
        <v>191</v>
      </c>
      <c r="H164" s="130">
        <v>31</v>
      </c>
      <c r="I164" s="131"/>
      <c r="J164" s="132">
        <f>ROUND(I164*H164,2)</f>
        <v>0</v>
      </c>
      <c r="K164" s="133"/>
      <c r="L164" s="30"/>
      <c r="M164" s="134" t="s">
        <v>1</v>
      </c>
      <c r="N164" s="135" t="s">
        <v>38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117</v>
      </c>
      <c r="AT164" s="138" t="s">
        <v>113</v>
      </c>
      <c r="AU164" s="138" t="s">
        <v>80</v>
      </c>
      <c r="AY164" s="15" t="s">
        <v>111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5" t="s">
        <v>78</v>
      </c>
      <c r="BK164" s="139">
        <f>ROUND(I164*H164,2)</f>
        <v>0</v>
      </c>
      <c r="BL164" s="15" t="s">
        <v>117</v>
      </c>
      <c r="BM164" s="138" t="s">
        <v>218</v>
      </c>
    </row>
    <row r="165" spans="2:65" s="1" customFormat="1" ht="33" customHeight="1" x14ac:dyDescent="0.2">
      <c r="B165" s="30"/>
      <c r="C165" s="126" t="s">
        <v>219</v>
      </c>
      <c r="D165" s="126" t="s">
        <v>113</v>
      </c>
      <c r="E165" s="127" t="s">
        <v>220</v>
      </c>
      <c r="F165" s="128" t="s">
        <v>221</v>
      </c>
      <c r="G165" s="129" t="s">
        <v>178</v>
      </c>
      <c r="H165" s="130">
        <v>7</v>
      </c>
      <c r="I165" s="131"/>
      <c r="J165" s="132">
        <f>ROUND(I165*H165,2)</f>
        <v>0</v>
      </c>
      <c r="K165" s="133"/>
      <c r="L165" s="30"/>
      <c r="M165" s="134" t="s">
        <v>1</v>
      </c>
      <c r="N165" s="135" t="s">
        <v>38</v>
      </c>
      <c r="P165" s="136">
        <f>O165*H165</f>
        <v>0</v>
      </c>
      <c r="Q165" s="136">
        <v>1.6167899999999999</v>
      </c>
      <c r="R165" s="136">
        <f>Q165*H165</f>
        <v>11.31753</v>
      </c>
      <c r="S165" s="136">
        <v>0</v>
      </c>
      <c r="T165" s="137">
        <f>S165*H165</f>
        <v>0</v>
      </c>
      <c r="AR165" s="138" t="s">
        <v>117</v>
      </c>
      <c r="AT165" s="138" t="s">
        <v>113</v>
      </c>
      <c r="AU165" s="138" t="s">
        <v>80</v>
      </c>
      <c r="AY165" s="15" t="s">
        <v>111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5" t="s">
        <v>78</v>
      </c>
      <c r="BK165" s="139">
        <f>ROUND(I165*H165,2)</f>
        <v>0</v>
      </c>
      <c r="BL165" s="15" t="s">
        <v>117</v>
      </c>
      <c r="BM165" s="138" t="s">
        <v>222</v>
      </c>
    </row>
    <row r="166" spans="2:65" s="11" customFormat="1" ht="22.9" customHeight="1" x14ac:dyDescent="0.2">
      <c r="B166" s="114"/>
      <c r="D166" s="115" t="s">
        <v>72</v>
      </c>
      <c r="E166" s="124" t="s">
        <v>223</v>
      </c>
      <c r="F166" s="124" t="s">
        <v>224</v>
      </c>
      <c r="I166" s="117"/>
      <c r="J166" s="125">
        <f>BK166</f>
        <v>0</v>
      </c>
      <c r="L166" s="114"/>
      <c r="M166" s="119"/>
      <c r="P166" s="120">
        <f>SUM(P167:P177)</f>
        <v>0</v>
      </c>
      <c r="R166" s="120">
        <f>SUM(R167:R177)</f>
        <v>0</v>
      </c>
      <c r="T166" s="121">
        <f>SUM(T167:T177)</f>
        <v>0</v>
      </c>
      <c r="AR166" s="115" t="s">
        <v>78</v>
      </c>
      <c r="AT166" s="122" t="s">
        <v>72</v>
      </c>
      <c r="AU166" s="122" t="s">
        <v>78</v>
      </c>
      <c r="AY166" s="115" t="s">
        <v>111</v>
      </c>
      <c r="BK166" s="123">
        <f>SUM(BK167:BK177)</f>
        <v>0</v>
      </c>
    </row>
    <row r="167" spans="2:65" s="1" customFormat="1" ht="21.75" customHeight="1" x14ac:dyDescent="0.2">
      <c r="B167" s="30"/>
      <c r="C167" s="126" t="s">
        <v>225</v>
      </c>
      <c r="D167" s="126" t="s">
        <v>113</v>
      </c>
      <c r="E167" s="127" t="s">
        <v>226</v>
      </c>
      <c r="F167" s="128" t="s">
        <v>227</v>
      </c>
      <c r="G167" s="129" t="s">
        <v>228</v>
      </c>
      <c r="H167" s="130">
        <v>81.064999999999998</v>
      </c>
      <c r="I167" s="131"/>
      <c r="J167" s="132">
        <f>ROUND(I167*H167,2)</f>
        <v>0</v>
      </c>
      <c r="K167" s="133"/>
      <c r="L167" s="30"/>
      <c r="M167" s="134" t="s">
        <v>1</v>
      </c>
      <c r="N167" s="135" t="s">
        <v>38</v>
      </c>
      <c r="P167" s="136">
        <f>O167*H167</f>
        <v>0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AR167" s="138" t="s">
        <v>117</v>
      </c>
      <c r="AT167" s="138" t="s">
        <v>113</v>
      </c>
      <c r="AU167" s="138" t="s">
        <v>80</v>
      </c>
      <c r="AY167" s="15" t="s">
        <v>111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5" t="s">
        <v>78</v>
      </c>
      <c r="BK167" s="139">
        <f>ROUND(I167*H167,2)</f>
        <v>0</v>
      </c>
      <c r="BL167" s="15" t="s">
        <v>117</v>
      </c>
      <c r="BM167" s="138" t="s">
        <v>229</v>
      </c>
    </row>
    <row r="168" spans="2:65" s="1" customFormat="1" ht="24.2" customHeight="1" x14ac:dyDescent="0.2">
      <c r="B168" s="30"/>
      <c r="C168" s="126" t="s">
        <v>230</v>
      </c>
      <c r="D168" s="126" t="s">
        <v>113</v>
      </c>
      <c r="E168" s="127" t="s">
        <v>231</v>
      </c>
      <c r="F168" s="128" t="s">
        <v>232</v>
      </c>
      <c r="G168" s="129" t="s">
        <v>228</v>
      </c>
      <c r="H168" s="130">
        <v>591.73500000000001</v>
      </c>
      <c r="I168" s="131"/>
      <c r="J168" s="132">
        <f>ROUND(I168*H168,2)</f>
        <v>0</v>
      </c>
      <c r="K168" s="133"/>
      <c r="L168" s="30"/>
      <c r="M168" s="134" t="s">
        <v>1</v>
      </c>
      <c r="N168" s="135" t="s">
        <v>38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117</v>
      </c>
      <c r="AT168" s="138" t="s">
        <v>113</v>
      </c>
      <c r="AU168" s="138" t="s">
        <v>80</v>
      </c>
      <c r="AY168" s="15" t="s">
        <v>111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5" t="s">
        <v>78</v>
      </c>
      <c r="BK168" s="139">
        <f>ROUND(I168*H168,2)</f>
        <v>0</v>
      </c>
      <c r="BL168" s="15" t="s">
        <v>117</v>
      </c>
      <c r="BM168" s="138" t="s">
        <v>233</v>
      </c>
    </row>
    <row r="169" spans="2:65" s="12" customFormat="1" ht="11.25" x14ac:dyDescent="0.2">
      <c r="B169" s="140"/>
      <c r="D169" s="141" t="s">
        <v>122</v>
      </c>
      <c r="E169" s="142" t="s">
        <v>1</v>
      </c>
      <c r="F169" s="143" t="s">
        <v>234</v>
      </c>
      <c r="H169" s="144">
        <v>241.96</v>
      </c>
      <c r="I169" s="145"/>
      <c r="L169" s="140"/>
      <c r="M169" s="146"/>
      <c r="T169" s="147"/>
      <c r="AT169" s="142" t="s">
        <v>122</v>
      </c>
      <c r="AU169" s="142" t="s">
        <v>80</v>
      </c>
      <c r="AV169" s="12" t="s">
        <v>80</v>
      </c>
      <c r="AW169" s="12" t="s">
        <v>30</v>
      </c>
      <c r="AX169" s="12" t="s">
        <v>73</v>
      </c>
      <c r="AY169" s="142" t="s">
        <v>111</v>
      </c>
    </row>
    <row r="170" spans="2:65" s="12" customFormat="1" ht="11.25" x14ac:dyDescent="0.2">
      <c r="B170" s="140"/>
      <c r="D170" s="141" t="s">
        <v>122</v>
      </c>
      <c r="E170" s="142" t="s">
        <v>1</v>
      </c>
      <c r="F170" s="143" t="s">
        <v>235</v>
      </c>
      <c r="H170" s="144">
        <v>349.77499999999998</v>
      </c>
      <c r="I170" s="145"/>
      <c r="L170" s="140"/>
      <c r="M170" s="146"/>
      <c r="T170" s="147"/>
      <c r="AT170" s="142" t="s">
        <v>122</v>
      </c>
      <c r="AU170" s="142" t="s">
        <v>80</v>
      </c>
      <c r="AV170" s="12" t="s">
        <v>80</v>
      </c>
      <c r="AW170" s="12" t="s">
        <v>30</v>
      </c>
      <c r="AX170" s="12" t="s">
        <v>73</v>
      </c>
      <c r="AY170" s="142" t="s">
        <v>111</v>
      </c>
    </row>
    <row r="171" spans="2:65" s="13" customFormat="1" ht="11.25" x14ac:dyDescent="0.2">
      <c r="B171" s="148"/>
      <c r="D171" s="141" t="s">
        <v>122</v>
      </c>
      <c r="E171" s="149" t="s">
        <v>1</v>
      </c>
      <c r="F171" s="150" t="s">
        <v>126</v>
      </c>
      <c r="H171" s="151">
        <v>591.73500000000001</v>
      </c>
      <c r="I171" s="152"/>
      <c r="L171" s="148"/>
      <c r="M171" s="153"/>
      <c r="T171" s="154"/>
      <c r="AT171" s="149" t="s">
        <v>122</v>
      </c>
      <c r="AU171" s="149" t="s">
        <v>80</v>
      </c>
      <c r="AV171" s="13" t="s">
        <v>117</v>
      </c>
      <c r="AW171" s="13" t="s">
        <v>30</v>
      </c>
      <c r="AX171" s="13" t="s">
        <v>78</v>
      </c>
      <c r="AY171" s="149" t="s">
        <v>111</v>
      </c>
    </row>
    <row r="172" spans="2:65" s="1" customFormat="1" ht="37.9" customHeight="1" x14ac:dyDescent="0.2">
      <c r="B172" s="30"/>
      <c r="C172" s="126" t="s">
        <v>236</v>
      </c>
      <c r="D172" s="126" t="s">
        <v>113</v>
      </c>
      <c r="E172" s="127" t="s">
        <v>237</v>
      </c>
      <c r="F172" s="128" t="s">
        <v>238</v>
      </c>
      <c r="G172" s="129" t="s">
        <v>228</v>
      </c>
      <c r="H172" s="130">
        <v>60.49</v>
      </c>
      <c r="I172" s="131"/>
      <c r="J172" s="132">
        <f>ROUND(I172*H172,2)</f>
        <v>0</v>
      </c>
      <c r="K172" s="133"/>
      <c r="L172" s="30"/>
      <c r="M172" s="134" t="s">
        <v>1</v>
      </c>
      <c r="N172" s="135" t="s">
        <v>38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117</v>
      </c>
      <c r="AT172" s="138" t="s">
        <v>113</v>
      </c>
      <c r="AU172" s="138" t="s">
        <v>80</v>
      </c>
      <c r="AY172" s="15" t="s">
        <v>111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5" t="s">
        <v>78</v>
      </c>
      <c r="BK172" s="139">
        <f>ROUND(I172*H172,2)</f>
        <v>0</v>
      </c>
      <c r="BL172" s="15" t="s">
        <v>117</v>
      </c>
      <c r="BM172" s="138" t="s">
        <v>239</v>
      </c>
    </row>
    <row r="173" spans="2:65" s="12" customFormat="1" ht="11.25" x14ac:dyDescent="0.2">
      <c r="B173" s="140"/>
      <c r="D173" s="141" t="s">
        <v>122</v>
      </c>
      <c r="E173" s="142" t="s">
        <v>1</v>
      </c>
      <c r="F173" s="143" t="s">
        <v>240</v>
      </c>
      <c r="H173" s="144">
        <v>60.49</v>
      </c>
      <c r="I173" s="145"/>
      <c r="L173" s="140"/>
      <c r="M173" s="146"/>
      <c r="T173" s="147"/>
      <c r="AT173" s="142" t="s">
        <v>122</v>
      </c>
      <c r="AU173" s="142" t="s">
        <v>80</v>
      </c>
      <c r="AV173" s="12" t="s">
        <v>80</v>
      </c>
      <c r="AW173" s="12" t="s">
        <v>30</v>
      </c>
      <c r="AX173" s="12" t="s">
        <v>78</v>
      </c>
      <c r="AY173" s="142" t="s">
        <v>111</v>
      </c>
    </row>
    <row r="174" spans="2:65" s="1" customFormat="1" ht="44.25" customHeight="1" x14ac:dyDescent="0.2">
      <c r="B174" s="30"/>
      <c r="C174" s="126" t="s">
        <v>241</v>
      </c>
      <c r="D174" s="126" t="s">
        <v>113</v>
      </c>
      <c r="E174" s="127" t="s">
        <v>242</v>
      </c>
      <c r="F174" s="128" t="s">
        <v>243</v>
      </c>
      <c r="G174" s="129" t="s">
        <v>228</v>
      </c>
      <c r="H174" s="130">
        <v>6.8250000000000002</v>
      </c>
      <c r="I174" s="131"/>
      <c r="J174" s="132">
        <f>ROUND(I174*H174,2)</f>
        <v>0</v>
      </c>
      <c r="K174" s="133"/>
      <c r="L174" s="30"/>
      <c r="M174" s="134" t="s">
        <v>1</v>
      </c>
      <c r="N174" s="135" t="s">
        <v>38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117</v>
      </c>
      <c r="AT174" s="138" t="s">
        <v>113</v>
      </c>
      <c r="AU174" s="138" t="s">
        <v>80</v>
      </c>
      <c r="AY174" s="15" t="s">
        <v>111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5" t="s">
        <v>78</v>
      </c>
      <c r="BK174" s="139">
        <f>ROUND(I174*H174,2)</f>
        <v>0</v>
      </c>
      <c r="BL174" s="15" t="s">
        <v>117</v>
      </c>
      <c r="BM174" s="138" t="s">
        <v>244</v>
      </c>
    </row>
    <row r="175" spans="2:65" s="12" customFormat="1" ht="11.25" x14ac:dyDescent="0.2">
      <c r="B175" s="140"/>
      <c r="D175" s="141" t="s">
        <v>122</v>
      </c>
      <c r="E175" s="142" t="s">
        <v>1</v>
      </c>
      <c r="F175" s="143" t="s">
        <v>245</v>
      </c>
      <c r="H175" s="144">
        <v>6.8250000000000002</v>
      </c>
      <c r="I175" s="145"/>
      <c r="L175" s="140"/>
      <c r="M175" s="146"/>
      <c r="T175" s="147"/>
      <c r="AT175" s="142" t="s">
        <v>122</v>
      </c>
      <c r="AU175" s="142" t="s">
        <v>80</v>
      </c>
      <c r="AV175" s="12" t="s">
        <v>80</v>
      </c>
      <c r="AW175" s="12" t="s">
        <v>30</v>
      </c>
      <c r="AX175" s="12" t="s">
        <v>78</v>
      </c>
      <c r="AY175" s="142" t="s">
        <v>111</v>
      </c>
    </row>
    <row r="176" spans="2:65" s="1" customFormat="1" ht="44.25" customHeight="1" x14ac:dyDescent="0.2">
      <c r="B176" s="30"/>
      <c r="C176" s="126" t="s">
        <v>246</v>
      </c>
      <c r="D176" s="126" t="s">
        <v>113</v>
      </c>
      <c r="E176" s="127" t="s">
        <v>247</v>
      </c>
      <c r="F176" s="128" t="s">
        <v>248</v>
      </c>
      <c r="G176" s="129" t="s">
        <v>228</v>
      </c>
      <c r="H176" s="130">
        <v>13.75</v>
      </c>
      <c r="I176" s="131"/>
      <c r="J176" s="132">
        <f>ROUND(I176*H176,2)</f>
        <v>0</v>
      </c>
      <c r="K176" s="133"/>
      <c r="L176" s="30"/>
      <c r="M176" s="134" t="s">
        <v>1</v>
      </c>
      <c r="N176" s="135" t="s">
        <v>38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117</v>
      </c>
      <c r="AT176" s="138" t="s">
        <v>113</v>
      </c>
      <c r="AU176" s="138" t="s">
        <v>80</v>
      </c>
      <c r="AY176" s="15" t="s">
        <v>111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5" t="s">
        <v>78</v>
      </c>
      <c r="BK176" s="139">
        <f>ROUND(I176*H176,2)</f>
        <v>0</v>
      </c>
      <c r="BL176" s="15" t="s">
        <v>117</v>
      </c>
      <c r="BM176" s="138" t="s">
        <v>249</v>
      </c>
    </row>
    <row r="177" spans="2:65" s="12" customFormat="1" ht="11.25" x14ac:dyDescent="0.2">
      <c r="B177" s="140"/>
      <c r="D177" s="141" t="s">
        <v>122</v>
      </c>
      <c r="E177" s="142" t="s">
        <v>1</v>
      </c>
      <c r="F177" s="143" t="s">
        <v>250</v>
      </c>
      <c r="H177" s="144">
        <v>13.75</v>
      </c>
      <c r="I177" s="145"/>
      <c r="L177" s="140"/>
      <c r="M177" s="146"/>
      <c r="T177" s="147"/>
      <c r="AT177" s="142" t="s">
        <v>122</v>
      </c>
      <c r="AU177" s="142" t="s">
        <v>80</v>
      </c>
      <c r="AV177" s="12" t="s">
        <v>80</v>
      </c>
      <c r="AW177" s="12" t="s">
        <v>30</v>
      </c>
      <c r="AX177" s="12" t="s">
        <v>78</v>
      </c>
      <c r="AY177" s="142" t="s">
        <v>111</v>
      </c>
    </row>
    <row r="178" spans="2:65" s="11" customFormat="1" ht="22.9" customHeight="1" x14ac:dyDescent="0.2">
      <c r="B178" s="114"/>
      <c r="D178" s="115" t="s">
        <v>72</v>
      </c>
      <c r="E178" s="124" t="s">
        <v>251</v>
      </c>
      <c r="F178" s="124" t="s">
        <v>252</v>
      </c>
      <c r="I178" s="117"/>
      <c r="J178" s="125">
        <f>BK178</f>
        <v>0</v>
      </c>
      <c r="L178" s="114"/>
      <c r="M178" s="119"/>
      <c r="P178" s="120">
        <f>P179</f>
        <v>0</v>
      </c>
      <c r="R178" s="120">
        <f>R179</f>
        <v>0</v>
      </c>
      <c r="T178" s="121">
        <f>T179</f>
        <v>0</v>
      </c>
      <c r="AR178" s="115" t="s">
        <v>78</v>
      </c>
      <c r="AT178" s="122" t="s">
        <v>72</v>
      </c>
      <c r="AU178" s="122" t="s">
        <v>78</v>
      </c>
      <c r="AY178" s="115" t="s">
        <v>111</v>
      </c>
      <c r="BK178" s="123">
        <f>BK179</f>
        <v>0</v>
      </c>
    </row>
    <row r="179" spans="2:65" s="1" customFormat="1" ht="33" customHeight="1" x14ac:dyDescent="0.2">
      <c r="B179" s="30"/>
      <c r="C179" s="126" t="s">
        <v>253</v>
      </c>
      <c r="D179" s="126" t="s">
        <v>113</v>
      </c>
      <c r="E179" s="127" t="s">
        <v>254</v>
      </c>
      <c r="F179" s="128" t="s">
        <v>255</v>
      </c>
      <c r="G179" s="129" t="s">
        <v>228</v>
      </c>
      <c r="H179" s="130">
        <v>25.477</v>
      </c>
      <c r="I179" s="131"/>
      <c r="J179" s="132">
        <f>ROUND(I179*H179,2)</f>
        <v>0</v>
      </c>
      <c r="K179" s="133"/>
      <c r="L179" s="30"/>
      <c r="M179" s="134" t="s">
        <v>1</v>
      </c>
      <c r="N179" s="135" t="s">
        <v>38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117</v>
      </c>
      <c r="AT179" s="138" t="s">
        <v>113</v>
      </c>
      <c r="AU179" s="138" t="s">
        <v>80</v>
      </c>
      <c r="AY179" s="15" t="s">
        <v>111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5" t="s">
        <v>78</v>
      </c>
      <c r="BK179" s="139">
        <f>ROUND(I179*H179,2)</f>
        <v>0</v>
      </c>
      <c r="BL179" s="15" t="s">
        <v>117</v>
      </c>
      <c r="BM179" s="138" t="s">
        <v>256</v>
      </c>
    </row>
    <row r="180" spans="2:65" s="11" customFormat="1" ht="25.9" customHeight="1" x14ac:dyDescent="0.2">
      <c r="B180" s="114"/>
      <c r="D180" s="115" t="s">
        <v>72</v>
      </c>
      <c r="E180" s="116" t="s">
        <v>257</v>
      </c>
      <c r="F180" s="116" t="s">
        <v>258</v>
      </c>
      <c r="I180" s="117"/>
      <c r="J180" s="118">
        <f>BK180</f>
        <v>0</v>
      </c>
      <c r="L180" s="114"/>
      <c r="M180" s="119"/>
      <c r="P180" s="120">
        <f>P181+SUM(P182:P184)</f>
        <v>0</v>
      </c>
      <c r="R180" s="120">
        <f>R181+SUM(R182:R184)</f>
        <v>0</v>
      </c>
      <c r="T180" s="121">
        <f>T181+SUM(T182:T184)</f>
        <v>0</v>
      </c>
      <c r="AR180" s="115" t="s">
        <v>136</v>
      </c>
      <c r="AT180" s="122" t="s">
        <v>72</v>
      </c>
      <c r="AU180" s="122" t="s">
        <v>73</v>
      </c>
      <c r="AY180" s="115" t="s">
        <v>111</v>
      </c>
      <c r="BK180" s="123">
        <f>BK181+SUM(BK182:BK184)</f>
        <v>0</v>
      </c>
    </row>
    <row r="181" spans="2:65" s="1" customFormat="1" ht="16.5" customHeight="1" x14ac:dyDescent="0.2">
      <c r="B181" s="30"/>
      <c r="C181" s="126" t="s">
        <v>259</v>
      </c>
      <c r="D181" s="126" t="s">
        <v>113</v>
      </c>
      <c r="E181" s="127" t="s">
        <v>260</v>
      </c>
      <c r="F181" s="128" t="s">
        <v>261</v>
      </c>
      <c r="G181" s="129" t="s">
        <v>262</v>
      </c>
      <c r="H181" s="130">
        <v>1</v>
      </c>
      <c r="I181" s="131"/>
      <c r="J181" s="132">
        <f>ROUND(I181*H181,2)</f>
        <v>0</v>
      </c>
      <c r="K181" s="133"/>
      <c r="L181" s="30"/>
      <c r="M181" s="134" t="s">
        <v>1</v>
      </c>
      <c r="N181" s="135" t="s">
        <v>38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263</v>
      </c>
      <c r="AT181" s="138" t="s">
        <v>113</v>
      </c>
      <c r="AU181" s="138" t="s">
        <v>78</v>
      </c>
      <c r="AY181" s="15" t="s">
        <v>111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5" t="s">
        <v>78</v>
      </c>
      <c r="BK181" s="139">
        <f>ROUND(I181*H181,2)</f>
        <v>0</v>
      </c>
      <c r="BL181" s="15" t="s">
        <v>263</v>
      </c>
      <c r="BM181" s="138" t="s">
        <v>264</v>
      </c>
    </row>
    <row r="182" spans="2:65" s="1" customFormat="1" ht="24.2" customHeight="1" x14ac:dyDescent="0.2">
      <c r="B182" s="30"/>
      <c r="C182" s="126" t="s">
        <v>265</v>
      </c>
      <c r="D182" s="126" t="s">
        <v>113</v>
      </c>
      <c r="E182" s="127" t="s">
        <v>266</v>
      </c>
      <c r="F182" s="128" t="s">
        <v>267</v>
      </c>
      <c r="G182" s="129" t="s">
        <v>262</v>
      </c>
      <c r="H182" s="130">
        <v>1</v>
      </c>
      <c r="I182" s="131"/>
      <c r="J182" s="132">
        <f>ROUND(I182*H182,2)</f>
        <v>0</v>
      </c>
      <c r="K182" s="133"/>
      <c r="L182" s="30"/>
      <c r="M182" s="134" t="s">
        <v>1</v>
      </c>
      <c r="N182" s="135" t="s">
        <v>38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263</v>
      </c>
      <c r="AT182" s="138" t="s">
        <v>113</v>
      </c>
      <c r="AU182" s="138" t="s">
        <v>78</v>
      </c>
      <c r="AY182" s="15" t="s">
        <v>111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5" t="s">
        <v>78</v>
      </c>
      <c r="BK182" s="139">
        <f>ROUND(I182*H182,2)</f>
        <v>0</v>
      </c>
      <c r="BL182" s="15" t="s">
        <v>263</v>
      </c>
      <c r="BM182" s="138" t="s">
        <v>268</v>
      </c>
    </row>
    <row r="183" spans="2:65" s="1" customFormat="1" ht="16.5" customHeight="1" x14ac:dyDescent="0.2">
      <c r="B183" s="30"/>
      <c r="C183" s="126" t="s">
        <v>269</v>
      </c>
      <c r="D183" s="126" t="s">
        <v>113</v>
      </c>
      <c r="E183" s="127" t="s">
        <v>270</v>
      </c>
      <c r="F183" s="128" t="s">
        <v>271</v>
      </c>
      <c r="G183" s="129" t="s">
        <v>262</v>
      </c>
      <c r="H183" s="130">
        <v>1</v>
      </c>
      <c r="I183" s="131"/>
      <c r="J183" s="132">
        <f>ROUND(I183*H183,2)</f>
        <v>0</v>
      </c>
      <c r="K183" s="133"/>
      <c r="L183" s="30"/>
      <c r="M183" s="134" t="s">
        <v>1</v>
      </c>
      <c r="N183" s="135" t="s">
        <v>38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263</v>
      </c>
      <c r="AT183" s="138" t="s">
        <v>113</v>
      </c>
      <c r="AU183" s="138" t="s">
        <v>78</v>
      </c>
      <c r="AY183" s="15" t="s">
        <v>111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5" t="s">
        <v>78</v>
      </c>
      <c r="BK183" s="139">
        <f>ROUND(I183*H183,2)</f>
        <v>0</v>
      </c>
      <c r="BL183" s="15" t="s">
        <v>263</v>
      </c>
      <c r="BM183" s="138" t="s">
        <v>272</v>
      </c>
    </row>
    <row r="184" spans="2:65" s="11" customFormat="1" ht="22.9" customHeight="1" x14ac:dyDescent="0.2">
      <c r="B184" s="114"/>
      <c r="D184" s="115" t="s">
        <v>72</v>
      </c>
      <c r="E184" s="124" t="s">
        <v>273</v>
      </c>
      <c r="F184" s="124" t="s">
        <v>274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136</v>
      </c>
      <c r="AT184" s="122" t="s">
        <v>72</v>
      </c>
      <c r="AU184" s="122" t="s">
        <v>78</v>
      </c>
      <c r="AY184" s="115" t="s">
        <v>111</v>
      </c>
      <c r="BK184" s="123">
        <f>BK185</f>
        <v>0</v>
      </c>
    </row>
    <row r="185" spans="2:65" s="1" customFormat="1" ht="16.5" customHeight="1" x14ac:dyDescent="0.2">
      <c r="B185" s="30"/>
      <c r="C185" s="126" t="s">
        <v>275</v>
      </c>
      <c r="D185" s="126" t="s">
        <v>113</v>
      </c>
      <c r="E185" s="127" t="s">
        <v>276</v>
      </c>
      <c r="F185" s="128" t="s">
        <v>277</v>
      </c>
      <c r="G185" s="129" t="s">
        <v>278</v>
      </c>
      <c r="H185" s="130">
        <v>1</v>
      </c>
      <c r="I185" s="131"/>
      <c r="J185" s="132">
        <f>ROUND(I185*H185,2)</f>
        <v>0</v>
      </c>
      <c r="K185" s="133"/>
      <c r="L185" s="30"/>
      <c r="M185" s="166" t="s">
        <v>1</v>
      </c>
      <c r="N185" s="167" t="s">
        <v>38</v>
      </c>
      <c r="O185" s="168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AR185" s="138" t="s">
        <v>263</v>
      </c>
      <c r="AT185" s="138" t="s">
        <v>113</v>
      </c>
      <c r="AU185" s="138" t="s">
        <v>80</v>
      </c>
      <c r="AY185" s="15" t="s">
        <v>111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5" t="s">
        <v>78</v>
      </c>
      <c r="BK185" s="139">
        <f>ROUND(I185*H185,2)</f>
        <v>0</v>
      </c>
      <c r="BL185" s="15" t="s">
        <v>263</v>
      </c>
      <c r="BM185" s="138" t="s">
        <v>279</v>
      </c>
    </row>
    <row r="186" spans="2:65" s="1" customFormat="1" ht="6.95" customHeight="1" x14ac:dyDescent="0.2">
      <c r="B186" s="42"/>
      <c r="C186" s="43"/>
      <c r="D186" s="43"/>
      <c r="E186" s="43"/>
      <c r="F186" s="43"/>
      <c r="G186" s="43"/>
      <c r="H186" s="43"/>
      <c r="I186" s="43"/>
      <c r="J186" s="43"/>
      <c r="K186" s="43"/>
      <c r="L186" s="30"/>
    </row>
  </sheetData>
  <sheetProtection algorithmName="SHA-512" hashValue="Edmly0PMsvkImS4FNU3MGIvI+RUIVuShzrqHOP+JM3ADF1sr1q8jxl/LAoxbxheR6J2U+nBg68ae+1TnbtEN9Q==" saltValue="9nPpz7EbwTAJSKq9jvAPtltqoLJjSV8N7oDpJLkgmyhwj9GMAyWW+uSX7DCFpamE+7lM8jhVX/tqifH3Wqh8ZA==" spinCount="100000" sheet="1" objects="1" scenarios="1" formatColumns="0" formatRows="0" autoFilter="0"/>
  <autoFilter ref="C120:K185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N12 - Benešov - ul. Na...</vt:lpstr>
      <vt:lpstr>'N12 - Benešov - ul. Na...'!Názvy_tisku</vt:lpstr>
      <vt:lpstr>'Rekapitulace stavby'!Názvy_tisku</vt:lpstr>
      <vt:lpstr>'N12 - Benešov - ul. Na...'!Oblast_tisku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Pikora Aleš Ing.</dc:creator>
  <cp:lastModifiedBy>Pikora Aleš Ing.</cp:lastModifiedBy>
  <dcterms:created xsi:type="dcterms:W3CDTF">2023-08-16T15:13:32Z</dcterms:created>
  <dcterms:modified xsi:type="dcterms:W3CDTF">2023-08-16T15:15:17Z</dcterms:modified>
</cp:coreProperties>
</file>